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5" yWindow="611" windowWidth="15324" windowHeight="4306" activeTab="1"/>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'BS'!$A$1:$G$59</definedName>
    <definedName name="_xlnm.Print_Area" localSheetId="5">'Cash Flow'!$A$1:$I$65</definedName>
    <definedName name="_xlnm.Print_Area" localSheetId="4">'Equity'!$A$1:$J$73</definedName>
    <definedName name="_xlnm.Print_Area" localSheetId="6">'Notes-A'!$A$1:$F$217</definedName>
    <definedName name="_xlnm.Print_Area" localSheetId="7">'Notes-B'!$A$1:$I$333</definedName>
    <definedName name="_xlnm.Print_Area" localSheetId="1">'PL'!$A$1:$H$60</definedName>
  </definedNames>
  <calcPr fullCalcOnLoad="1"/>
</workbook>
</file>

<file path=xl/comments7.xml><?xml version="1.0" encoding="utf-8"?>
<comments xmlns="http://schemas.openxmlformats.org/spreadsheetml/2006/main">
  <authors>
    <author>junechun</author>
    <author>Kementerian Pendidikan</author>
  </authors>
  <commentList>
    <comment ref="F170" authorId="0">
      <text>
        <r>
          <rPr>
            <sz val="9"/>
            <rFont val="Tahoma"/>
            <family val="2"/>
          </rPr>
          <t>Infocon:USD300,000-USD90000@3.5325</t>
        </r>
        <r>
          <rPr>
            <sz val="10"/>
            <rFont val="Tahoma"/>
            <family val="0"/>
          </rPr>
          <t xml:space="preserve">
</t>
        </r>
      </text>
    </comment>
    <comment ref="F173" authorId="1">
      <text>
        <r>
          <rPr>
            <sz val="8"/>
            <rFont val="Tahoma"/>
            <family val="0"/>
          </rPr>
          <t>Planet: USD221,548 - USD95775-USD15173-USD15000-USD15000-USD23200 @ 3.5325
Ensorcell RM402,120-236,540</t>
        </r>
      </text>
    </comment>
    <comment ref="F160" authorId="0">
      <text>
        <r>
          <rPr>
            <sz val="10"/>
            <rFont val="Tahoma"/>
            <family val="0"/>
          </rPr>
          <t xml:space="preserve">MMBCL- HSBC Bank Facility : USD250,000 @ 3.533
</t>
        </r>
      </text>
    </comment>
  </commentList>
</comments>
</file>

<file path=xl/comments8.xml><?xml version="1.0" encoding="utf-8"?>
<comments xmlns="http://schemas.openxmlformats.org/spreadsheetml/2006/main">
  <authors>
    <author>junechun</author>
  </authors>
  <commentList>
    <comment ref="I229" authorId="0">
      <text>
        <r>
          <rPr>
            <b/>
            <sz val="10"/>
            <rFont val="Tahoma"/>
            <family val="0"/>
          </rPr>
          <t>junechun:</t>
        </r>
        <r>
          <rPr>
            <sz val="10"/>
            <rFont val="Tahoma"/>
            <family val="0"/>
          </rPr>
          <t xml:space="preserve">
RMB3,000,000@2.217=1,353,180</t>
        </r>
      </text>
    </comment>
  </commentList>
</comments>
</file>

<file path=xl/sharedStrings.xml><?xml version="1.0" encoding="utf-8"?>
<sst xmlns="http://schemas.openxmlformats.org/spreadsheetml/2006/main" count="453" uniqueCount="306">
  <si>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</si>
  <si>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</si>
  <si>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</si>
  <si>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</si>
  <si>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</si>
  <si>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</si>
  <si>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</si>
  <si>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</si>
  <si>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</si>
  <si>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</si>
  <si>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</si>
  <si>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</si>
  <si>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</si>
  <si>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</si>
  <si>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</si>
  <si>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</si>
  <si>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</si>
  <si>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</si>
  <si>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</si>
  <si>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</si>
  <si>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</si>
  <si>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</si>
  <si>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</si>
  <si>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</si>
  <si>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</si>
  <si>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</si>
  <si>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</si>
  <si>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</si>
  <si>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</si>
  <si>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</si>
  <si>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</si>
  <si>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</si>
  <si>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</si>
  <si>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</si>
  <si>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</si>
  <si>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</si>
  <si>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</si>
  <si>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</si>
  <si>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</si>
  <si>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</si>
  <si>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</si>
  <si>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</si>
  <si>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</si>
  <si>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</si>
  <si>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</si>
  <si>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</si>
  <si>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</si>
  <si>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</si>
  <si>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</si>
  <si>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</si>
  <si>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</si>
  <si>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</si>
  <si>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</si>
  <si>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</si>
  <si>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</si>
  <si>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</si>
  <si>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</si>
  <si>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</si>
  <si>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</si>
  <si>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</si>
  <si>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</si>
  <si>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</si>
  <si>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</si>
  <si>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</si>
  <si>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</si>
  <si>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</si>
  <si>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</si>
  <si>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</si>
  <si>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</si>
  <si>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</si>
  <si>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</si>
  <si>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</si>
  <si>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</si>
  <si>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</si>
  <si>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</si>
  <si>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</si>
  <si>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</si>
  <si>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</si>
  <si>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</si>
  <si>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</si>
  <si>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</si>
  <si>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</si>
  <si>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</si>
  <si>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</si>
  <si>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</si>
  <si>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</si>
  <si>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</si>
  <si>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</si>
  <si>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</si>
  <si>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</si>
  <si>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</si>
  <si>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</si>
  <si>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</si>
  <si>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</si>
  <si>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</si>
  <si>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</si>
  <si>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</si>
  <si>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</si>
  <si>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</si>
  <si>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</si>
  <si>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</si>
  <si>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</si>
  <si>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</si>
  <si>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</si>
  <si>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</si>
  <si>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</si>
  <si>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</si>
  <si>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</si>
  <si>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Rental receivable from MCSB</t>
  </si>
  <si>
    <t xml:space="preserve">Rental receivable from Meditechnique </t>
  </si>
  <si>
    <t>Premium</t>
  </si>
  <si>
    <t>31.3.2004</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</si>
  <si>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</si>
  <si>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</si>
  <si>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</si>
  <si>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</si>
  <si>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</si>
  <si>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</si>
  <si>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Corporate proposals</t>
  </si>
  <si>
    <t>(a) Status of corporate proposals</t>
  </si>
  <si>
    <t xml:space="preserve">Proposed </t>
  </si>
  <si>
    <t>Utilisation</t>
  </si>
  <si>
    <t>Repayment of bank borrowings</t>
  </si>
  <si>
    <t>R&amp;D expenditure</t>
  </si>
  <si>
    <t>Working capital</t>
  </si>
  <si>
    <t>Estimated listing expenses</t>
  </si>
  <si>
    <t>Deferred tax expense</t>
  </si>
  <si>
    <t xml:space="preserve">Contract  and maintenance revenue receivable from MH Projects </t>
  </si>
  <si>
    <t>Authorisation for issue</t>
  </si>
  <si>
    <t>Cumulative quarter</t>
  </si>
  <si>
    <t>30.6.2004</t>
  </si>
  <si>
    <t xml:space="preserve">Sdn Bhd ("MHP"), a common director related company </t>
  </si>
  <si>
    <t>Share premium</t>
  </si>
  <si>
    <t>Qualification of audit report of the preceding annual financial statements</t>
  </si>
  <si>
    <t>As at 1 January 2005</t>
  </si>
  <si>
    <t>Material subsequent events</t>
  </si>
  <si>
    <t>Short term deposits</t>
  </si>
  <si>
    <t>Net profit for the period</t>
  </si>
  <si>
    <t>Other investments</t>
  </si>
  <si>
    <t>Bank overdrafts (included within short term borrowings)</t>
  </si>
  <si>
    <t>- Investment in unquoted shares, outside Malaysia</t>
  </si>
  <si>
    <t>15.</t>
  </si>
  <si>
    <t xml:space="preserve">Individual quarter </t>
  </si>
  <si>
    <t>(Audited)</t>
  </si>
  <si>
    <t xml:space="preserve">Retained profits </t>
  </si>
  <si>
    <t>At cost</t>
  </si>
  <si>
    <t>At carrying value</t>
  </si>
  <si>
    <t>At market value</t>
  </si>
  <si>
    <t>related company</t>
  </si>
  <si>
    <t>Shareholders' equity</t>
  </si>
  <si>
    <t>Income tax expense:</t>
  </si>
  <si>
    <t>Malaysian income tax</t>
  </si>
  <si>
    <t>Overprovision of Malaysian income tax in prior year</t>
  </si>
  <si>
    <t>(a)</t>
  </si>
  <si>
    <t>(b)</t>
  </si>
  <si>
    <t>- Research and development expenditure</t>
  </si>
  <si>
    <t>31.12.2005</t>
  </si>
  <si>
    <t>Reserve</t>
  </si>
  <si>
    <t>Currency translation differences</t>
  </si>
  <si>
    <t>Deposits at call</t>
  </si>
  <si>
    <t>Development costs</t>
  </si>
  <si>
    <t xml:space="preserve">Subcontractor fee payable to Ledtronic Sdn Bhd, a common director </t>
  </si>
  <si>
    <t>31.03.2006</t>
  </si>
  <si>
    <t>Profit before tax</t>
  </si>
  <si>
    <t>AS AT 31 MARCH 2006</t>
  </si>
  <si>
    <t>NON CURRENT ASSETS</t>
  </si>
  <si>
    <t>Investment properties</t>
  </si>
  <si>
    <t>ASSETS</t>
  </si>
  <si>
    <t>EQUITY AND LIABILITIES</t>
  </si>
  <si>
    <t>TOTAL EQUITY AND LIABILITIES</t>
  </si>
  <si>
    <t>TOTAL ASSETS</t>
  </si>
  <si>
    <t>TOTAL LIABILITIES</t>
  </si>
  <si>
    <t>Changes in accounting policies</t>
  </si>
  <si>
    <t>Changes in accounting policies (cont'd)</t>
  </si>
  <si>
    <t>Comparatives</t>
  </si>
  <si>
    <t xml:space="preserve">Dividends </t>
  </si>
  <si>
    <t>14.</t>
  </si>
  <si>
    <t>29.</t>
  </si>
  <si>
    <t>30.</t>
  </si>
  <si>
    <t>NET CURRENT ASSETS</t>
  </si>
  <si>
    <t>FINANCED BY:</t>
  </si>
  <si>
    <t>a common director related company</t>
  </si>
  <si>
    <t>As at 1 January 2006</t>
  </si>
  <si>
    <t>FRS 3</t>
  </si>
  <si>
    <t xml:space="preserve">FRS 101  </t>
  </si>
  <si>
    <t>Presentation of Financial Statements</t>
  </si>
  <si>
    <t>FRS 102</t>
  </si>
  <si>
    <t>FRS 108</t>
  </si>
  <si>
    <t>FRS 110</t>
  </si>
  <si>
    <t>FRS 116</t>
  </si>
  <si>
    <t>FRS 121</t>
  </si>
  <si>
    <t>FRS 127</t>
  </si>
  <si>
    <t>FRS 132</t>
  </si>
  <si>
    <t>FRS 133</t>
  </si>
  <si>
    <t>FRS 136</t>
  </si>
  <si>
    <t>FRS 138</t>
  </si>
  <si>
    <t>FRS 140</t>
  </si>
  <si>
    <t>Events after the Balance Sheet Date</t>
  </si>
  <si>
    <t>Property, Plant and Equipment</t>
  </si>
  <si>
    <t>The Effects of Changes in Foreign Exchange Rates</t>
  </si>
  <si>
    <t>Financial Instruments: Disclosure and Presentation</t>
  </si>
  <si>
    <t>Intangible Assets</t>
  </si>
  <si>
    <t>Investment Properties</t>
  </si>
  <si>
    <t>Exchange</t>
  </si>
  <si>
    <t>Exchange reserve</t>
  </si>
  <si>
    <t>(c)</t>
  </si>
  <si>
    <t>Intangeible Asset</t>
  </si>
  <si>
    <t>Intangible assets</t>
  </si>
  <si>
    <t xml:space="preserve">The following amounts as at 31 December 2005 have been reclassified as follows: </t>
  </si>
  <si>
    <t xml:space="preserve"> Previously</t>
  </si>
  <si>
    <t xml:space="preserve"> stated  </t>
  </si>
  <si>
    <t>Reclassification</t>
  </si>
  <si>
    <t>Corporate proposals (cont'd)</t>
  </si>
  <si>
    <t>(a) Status of corporate proposals (cont'd)</t>
  </si>
  <si>
    <t>Accounting Policies, Changes in Estimates and Errors</t>
  </si>
  <si>
    <t>Consolidated and Separate Financial Statements</t>
  </si>
  <si>
    <t>Impairment of Assets</t>
  </si>
  <si>
    <t>CONDENSED CONSOLIDATED INCOME STATEMENTS</t>
  </si>
  <si>
    <t>Cash and cash equivalents at end of the period</t>
  </si>
  <si>
    <t>Earnings Per Share</t>
  </si>
  <si>
    <t>Business Combinations</t>
  </si>
  <si>
    <t>Restated</t>
  </si>
  <si>
    <t>Purpose of proceeds</t>
  </si>
  <si>
    <t>(b) Status of utilisation of proceeds</t>
  </si>
  <si>
    <t>FRS 5</t>
  </si>
  <si>
    <t>Non-Current Assets Held for Sale and Discontinued Operations</t>
  </si>
  <si>
    <t>(a) FRS 5: Non-Current Assets Held for Sale and Discontinued Operations</t>
  </si>
  <si>
    <t>(b) FRS 101: Presentation of financial statements</t>
  </si>
  <si>
    <t>(c) FRS 138: Intangible assets</t>
  </si>
  <si>
    <t>(d) FRS 140: Investment property</t>
  </si>
  <si>
    <t xml:space="preserve"> </t>
  </si>
  <si>
    <t>(restated)</t>
  </si>
  <si>
    <t>Minority interest</t>
  </si>
  <si>
    <t>TOTAL EQUITY</t>
  </si>
  <si>
    <t>Equity holders of the parent</t>
  </si>
  <si>
    <t>Attributable to:</t>
  </si>
  <si>
    <t>%</t>
  </si>
  <si>
    <t>Fully Utilised</t>
  </si>
  <si>
    <t>Renminbi</t>
  </si>
  <si>
    <t>credit facilities granted to an oversea subsidiary</t>
  </si>
  <si>
    <t xml:space="preserve">Corporate guarantee issued to a foreign financial institution in respect of </t>
  </si>
  <si>
    <t>-</t>
  </si>
  <si>
    <t>Expected to be utilised within 3 years from the date of listing on 24 May 2004</t>
  </si>
  <si>
    <t>NON CURRENT LIABILITIES</t>
  </si>
  <si>
    <t>Hire purchase creditor</t>
  </si>
  <si>
    <t>Cash and cash equivalents at the balance sheet date comprise the following:</t>
  </si>
  <si>
    <t>Bank overdraft (Note 25)</t>
  </si>
  <si>
    <t>Bank overdraft</t>
  </si>
  <si>
    <t>Bankers' acceptances and trust receipts</t>
  </si>
  <si>
    <t xml:space="preserve">Revolving credit </t>
  </si>
  <si>
    <t>Borrowings denominated in foreign currency:</t>
  </si>
  <si>
    <t>RMB</t>
  </si>
  <si>
    <t>RM equivalent</t>
  </si>
  <si>
    <t>Administration expenses</t>
  </si>
  <si>
    <t>Equity attributable to equity holders of the parent</t>
  </si>
  <si>
    <t>Profits</t>
  </si>
  <si>
    <t xml:space="preserve">Retained </t>
  </si>
  <si>
    <t>.</t>
  </si>
  <si>
    <t>Contingent liability</t>
  </si>
  <si>
    <t>USD</t>
  </si>
  <si>
    <t xml:space="preserve">Attributable to Equity Holders of the Parent </t>
  </si>
  <si>
    <t>Minority</t>
  </si>
  <si>
    <t>Interest</t>
  </si>
  <si>
    <t xml:space="preserve">Total </t>
  </si>
  <si>
    <t>Equity</t>
  </si>
  <si>
    <t>Explanation</t>
  </si>
  <si>
    <t>Actual</t>
  </si>
  <si>
    <t xml:space="preserve">Acquisition and subscription of shares in </t>
  </si>
  <si>
    <t>subsidiary by minority shareholder</t>
  </si>
  <si>
    <t xml:space="preserve">Final dividend for financial year ended </t>
  </si>
  <si>
    <t>31 December 2004 paid</t>
  </si>
  <si>
    <t>31 December 2005 paid</t>
  </si>
  <si>
    <t>Interim dividend for financial year ended</t>
  </si>
  <si>
    <t>Accounting fee receivable from ITG</t>
  </si>
  <si>
    <t>Rental receivable from ITG</t>
  </si>
  <si>
    <t>in which a director has interest</t>
  </si>
  <si>
    <t xml:space="preserve">Purchases from ITG Worldwide (M) Sdn Bhd ("ITG"), a company </t>
  </si>
  <si>
    <t>Changes in material litigation (cont'd)</t>
  </si>
  <si>
    <t>Deviation / Balance</t>
  </si>
  <si>
    <t>31 DECEMBER 2006</t>
  </si>
  <si>
    <t>31.12.2006</t>
  </si>
  <si>
    <t>AS AT 31 DECEMBER 2006</t>
  </si>
  <si>
    <t>Tax recoverable</t>
  </si>
  <si>
    <t>As at 31 December 2006</t>
  </si>
  <si>
    <t>FOR THE FOURTH QUARTER ENDED 31 DECEMBER 2006</t>
  </si>
  <si>
    <t>12 months ended</t>
  </si>
  <si>
    <t>Significant related party transactions of the Group for the quarter ended 31 December 2006 are as follows:</t>
  </si>
  <si>
    <t>(a) Investments in quoted securities as at 31 December 2006 are as follows:</t>
  </si>
  <si>
    <t>(v)</t>
  </si>
  <si>
    <t>FOR THE QUARTER ENDED</t>
  </si>
  <si>
    <t>(ii) Cooperation agreement with FEELingK Co., Ltd</t>
  </si>
  <si>
    <t>FOR THE YEAR ENDED 31 DECEMBER 2006</t>
  </si>
  <si>
    <t>(d)</t>
  </si>
  <si>
    <t>As at 31 December 2005</t>
  </si>
  <si>
    <t>Net profit/(loss) for the period</t>
  </si>
  <si>
    <t>(iii) Deed of partnership in the Emirate of Dubai</t>
  </si>
  <si>
    <t>(iv)</t>
  </si>
  <si>
    <t>Effect of foreign exchange rate changes</t>
  </si>
  <si>
    <t>Intended</t>
  </si>
  <si>
    <t>Timeframe for</t>
  </si>
  <si>
    <t>expansion</t>
  </si>
  <si>
    <t xml:space="preserve">Capital expenditure for office </t>
  </si>
  <si>
    <t>1 year</t>
  </si>
  <si>
    <t xml:space="preserve">3 years </t>
  </si>
  <si>
    <t>Subcontractor fee payable to Integrated Commerce (M) Sdn Bhd ("ICM"),</t>
  </si>
  <si>
    <t>Maintenance revenue receivable from ICM</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</si>
</sst>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s>
  <fonts count="20">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sz val="8"/>
      <name val="Tahoma"/>
      <family val="0"/>
    </font>
    <font>
      <sz val="10"/>
      <name val="Tahoma"/>
      <family val="0"/>
    </font>
    <font>
      <sz val="9"/>
      <name val="Tahoma"/>
      <family val="2"/>
    </font>
    <font>
      <b/>
      <sz val="10"/>
      <name val="Tahoma"/>
      <family val="0"/>
    </font>
    <font>
      <sz val="8"/>
      <name val="Arial"/>
      <family val="0"/>
    </font>
    <font>
      <b/>
      <sz val="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0" fontId="1" fillId="0" borderId="0" xfId="0" applyFont="1" applyAlignment="1">
      <alignment/>
    </xf>
    <xf numFmtId="185" fontId="0" fillId="0" borderId="0" xfId="15" applyNumberFormat="1" applyFont="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177" fontId="0" fillId="0" borderId="0" xfId="15"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185" fontId="0" fillId="0" borderId="0" xfId="15" applyNumberFormat="1" applyFont="1" applyAlignment="1" quotePrefix="1">
      <alignment horizontal="left"/>
    </xf>
    <xf numFmtId="0" fontId="1"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0" applyNumberFormat="1" applyFont="1" applyFill="1" applyBorder="1" applyAlignment="1">
      <alignment/>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2" fillId="0" borderId="0" xfId="0" applyFont="1" applyBorder="1" applyAlignment="1">
      <alignment horizontal="left"/>
    </xf>
    <xf numFmtId="0" fontId="13" fillId="0" borderId="0" xfId="0" applyFont="1" applyFill="1" applyBorder="1" applyAlignment="1">
      <alignment/>
    </xf>
    <xf numFmtId="185" fontId="13" fillId="0" borderId="0" xfId="15" applyNumberFormat="1" applyFont="1" applyAlignment="1">
      <alignment/>
    </xf>
    <xf numFmtId="185" fontId="3" fillId="0" borderId="0" xfId="15" applyNumberFormat="1" applyFont="1" applyAlignment="1">
      <alignment/>
    </xf>
    <xf numFmtId="177" fontId="0" fillId="0" borderId="0" xfId="15" applyNumberFormat="1" applyFont="1" applyAlignment="1">
      <alignment horizontal="center"/>
    </xf>
    <xf numFmtId="0" fontId="11" fillId="0" borderId="0" xfId="0" applyFont="1" applyAlignment="1">
      <alignment/>
    </xf>
    <xf numFmtId="177"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7" fontId="0" fillId="0" borderId="0" xfId="15" applyNumberFormat="1" applyFont="1" applyAlignment="1">
      <alignment horizontal="right"/>
    </xf>
    <xf numFmtId="0" fontId="3" fillId="0" borderId="0" xfId="0" applyFont="1" applyFill="1" applyAlignment="1">
      <alignment/>
    </xf>
    <xf numFmtId="185" fontId="3" fillId="0" borderId="0" xfId="15" applyNumberFormat="1" applyFont="1" applyAlignment="1">
      <alignment/>
    </xf>
    <xf numFmtId="185" fontId="0" fillId="0" borderId="0" xfId="15" applyNumberFormat="1" applyBorder="1" applyAlignment="1">
      <alignment/>
    </xf>
    <xf numFmtId="0" fontId="0" fillId="0" borderId="0" xfId="0" applyNumberFormat="1" applyFont="1" applyAlignment="1">
      <alignment/>
    </xf>
    <xf numFmtId="0" fontId="1" fillId="0" borderId="0" xfId="0" applyNumberFormat="1" applyFont="1" applyFill="1" applyAlignment="1">
      <alignment/>
    </xf>
    <xf numFmtId="177" fontId="0" fillId="0" borderId="0" xfId="15" applyFont="1" applyBorder="1" applyAlignment="1">
      <alignment/>
    </xf>
    <xf numFmtId="185" fontId="0" fillId="0" borderId="0" xfId="0" applyNumberFormat="1" applyFont="1" applyAlignment="1">
      <alignment/>
    </xf>
    <xf numFmtId="10" fontId="0" fillId="0" borderId="0" xfId="22" applyNumberFormat="1" applyFont="1" applyAlignment="1">
      <alignment/>
    </xf>
    <xf numFmtId="0" fontId="0" fillId="0" borderId="0" xfId="0" applyFont="1" applyAlignment="1" quotePrefix="1">
      <alignment horizontal="left"/>
    </xf>
    <xf numFmtId="0" fontId="1" fillId="0" borderId="0" xfId="0" applyFont="1" applyFill="1" applyAlignment="1">
      <alignment horizontal="center"/>
    </xf>
    <xf numFmtId="185" fontId="0" fillId="0" borderId="0" xfId="0" applyNumberFormat="1" applyFont="1" applyAlignment="1">
      <alignment/>
    </xf>
    <xf numFmtId="185" fontId="0" fillId="0" borderId="6" xfId="15" applyNumberFormat="1" applyFont="1" applyBorder="1" applyAlignment="1">
      <alignment/>
    </xf>
    <xf numFmtId="185" fontId="0" fillId="0" borderId="1" xfId="15" applyNumberFormat="1" applyFont="1" applyBorder="1" applyAlignment="1">
      <alignment horizontal="center"/>
    </xf>
    <xf numFmtId="0" fontId="0" fillId="0" borderId="1" xfId="0" applyFont="1" applyBorder="1" applyAlignment="1">
      <alignment/>
    </xf>
    <xf numFmtId="185" fontId="0" fillId="0" borderId="0" xfId="0" applyNumberFormat="1" applyFont="1" applyAlignment="1">
      <alignment horizontal="left" vertical="top"/>
    </xf>
    <xf numFmtId="185" fontId="0" fillId="0" borderId="0" xfId="15" applyNumberFormat="1" applyFont="1" applyFill="1" applyAlignment="1">
      <alignment horizontal="left" vertical="top"/>
    </xf>
    <xf numFmtId="185" fontId="0" fillId="0" borderId="0" xfId="15" applyNumberFormat="1" applyFont="1" applyAlignment="1" quotePrefix="1">
      <alignment horizontal="left" vertical="top"/>
    </xf>
    <xf numFmtId="0" fontId="0" fillId="0" borderId="0" xfId="0" applyFont="1" applyBorder="1" applyAlignment="1">
      <alignment horizontal="left" vertical="top"/>
    </xf>
    <xf numFmtId="201" fontId="0" fillId="0" borderId="0" xfId="0" applyNumberFormat="1" applyFont="1" applyAlignment="1">
      <alignment vertical="top" wrapText="1"/>
    </xf>
    <xf numFmtId="0" fontId="0" fillId="0" borderId="0" xfId="0" applyNumberFormat="1" applyFont="1" applyBorder="1" applyAlignment="1">
      <alignment horizontal="left"/>
    </xf>
    <xf numFmtId="185" fontId="1" fillId="0" borderId="0" xfId="15" applyNumberFormat="1" applyFont="1" applyBorder="1" applyAlignment="1">
      <alignment horizontal="center"/>
    </xf>
    <xf numFmtId="185" fontId="0" fillId="0" borderId="5" xfId="15" applyNumberFormat="1" applyFont="1" applyBorder="1" applyAlignment="1">
      <alignment/>
    </xf>
    <xf numFmtId="185" fontId="0" fillId="0" borderId="7" xfId="15" applyNumberFormat="1" applyFont="1" applyBorder="1" applyAlignment="1">
      <alignment/>
    </xf>
    <xf numFmtId="185" fontId="0" fillId="0" borderId="5" xfId="15" applyNumberFormat="1" applyFont="1" applyFill="1" applyBorder="1" applyAlignment="1">
      <alignment/>
    </xf>
    <xf numFmtId="185" fontId="0" fillId="0" borderId="5" xfId="15" applyNumberFormat="1" applyFont="1" applyFill="1" applyBorder="1" applyAlignment="1">
      <alignment/>
    </xf>
    <xf numFmtId="185" fontId="0" fillId="0" borderId="5" xfId="15" applyNumberFormat="1" applyFont="1" applyBorder="1" applyAlignment="1">
      <alignment/>
    </xf>
    <xf numFmtId="177" fontId="0" fillId="0" borderId="5" xfId="15" applyFont="1" applyBorder="1" applyAlignment="1">
      <alignment horizontal="center"/>
    </xf>
    <xf numFmtId="0" fontId="1" fillId="0" borderId="0" xfId="21"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185" fontId="0" fillId="0" borderId="7" xfId="15" applyNumberFormat="1" applyFont="1" applyBorder="1" applyAlignment="1">
      <alignment horizontal="left"/>
    </xf>
    <xf numFmtId="185" fontId="0" fillId="0" borderId="7" xfId="15" applyNumberFormat="1" applyFont="1" applyBorder="1" applyAlignment="1" quotePrefix="1">
      <alignment horizontal="left"/>
    </xf>
    <xf numFmtId="0" fontId="0" fillId="0" borderId="7" xfId="0" applyFont="1" applyBorder="1" applyAlignment="1">
      <alignment/>
    </xf>
    <xf numFmtId="185" fontId="1" fillId="0" borderId="0" xfId="15" applyNumberFormat="1" applyFont="1" applyAlignment="1" quotePrefix="1">
      <alignment horizontal="center"/>
    </xf>
    <xf numFmtId="0" fontId="0" fillId="0" borderId="0" xfId="0" applyNumberFormat="1" applyFont="1" applyAlignment="1">
      <alignment/>
    </xf>
    <xf numFmtId="185" fontId="0" fillId="0" borderId="0" xfId="15" applyNumberFormat="1" applyFont="1" applyFill="1" applyAlignment="1">
      <alignment/>
    </xf>
    <xf numFmtId="0" fontId="0" fillId="0" borderId="0" xfId="0" applyFill="1" applyAlignment="1">
      <alignment/>
    </xf>
    <xf numFmtId="185" fontId="0" fillId="0" borderId="0" xfId="15" applyNumberFormat="1" applyFill="1" applyAlignment="1">
      <alignment/>
    </xf>
    <xf numFmtId="185" fontId="0" fillId="0" borderId="4" xfId="0" applyNumberFormat="1" applyBorder="1" applyAlignment="1">
      <alignment/>
    </xf>
    <xf numFmtId="185" fontId="0" fillId="0" borderId="0" xfId="15" applyNumberFormat="1" applyFont="1" applyFill="1" applyBorder="1" applyAlignment="1">
      <alignment/>
    </xf>
    <xf numFmtId="185" fontId="3" fillId="0" borderId="0" xfId="15" applyNumberFormat="1" applyFont="1" applyFill="1" applyAlignment="1">
      <alignment/>
    </xf>
    <xf numFmtId="201" fontId="0" fillId="0" borderId="0" xfId="0" applyNumberFormat="1" applyFont="1" applyAlignment="1">
      <alignment horizontal="center" vertical="top" wrapText="1"/>
    </xf>
    <xf numFmtId="185" fontId="3" fillId="0" borderId="0" xfId="15" applyNumberFormat="1" applyFont="1" applyBorder="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15" applyNumberFormat="1" applyFont="1" applyAlignment="1">
      <alignment horizontal="center"/>
    </xf>
    <xf numFmtId="185" fontId="1" fillId="0" borderId="0" xfId="15" applyNumberFormat="1" applyFont="1" applyFill="1" applyAlignment="1">
      <alignment horizontal="center"/>
    </xf>
    <xf numFmtId="0" fontId="1" fillId="0" borderId="0" xfId="0" applyFont="1" applyAlignment="1">
      <alignment horizontal="center"/>
    </xf>
    <xf numFmtId="185" fontId="0" fillId="0" borderId="0" xfId="15" applyNumberFormat="1" applyFont="1" applyAlignment="1">
      <alignment horizontal="center"/>
    </xf>
    <xf numFmtId="0" fontId="1" fillId="0" borderId="0" xfId="0" applyNumberFormat="1" applyFont="1" applyFill="1" applyAlignment="1">
      <alignment horizontal="center"/>
    </xf>
    <xf numFmtId="0" fontId="0" fillId="0" borderId="0" xfId="0" applyAlignment="1">
      <alignment/>
    </xf>
    <xf numFmtId="0" fontId="1" fillId="0" borderId="0" xfId="0" applyFont="1" applyFill="1" applyAlignment="1">
      <alignment horizontal="center"/>
    </xf>
    <xf numFmtId="0" fontId="0" fillId="0" borderId="0" xfId="0" applyFont="1" applyFill="1" applyAlignment="1">
      <alignment horizontal="center"/>
    </xf>
    <xf numFmtId="0" fontId="1"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123825</xdr:rowOff>
    </xdr:from>
    <xdr:to>
      <xdr:col>7</xdr:col>
      <xdr:colOff>885825</xdr:colOff>
      <xdr:row>58</xdr:row>
      <xdr:rowOff>123825</xdr:rowOff>
    </xdr:to>
    <xdr:sp>
      <xdr:nvSpPr>
        <xdr:cNvPr id="1" name="TextBox 2"/>
        <xdr:cNvSpPr txBox="1">
          <a:spLocks noChangeArrowheads="1"/>
        </xdr:cNvSpPr>
      </xdr:nvSpPr>
      <xdr:spPr>
        <a:xfrm>
          <a:off x="28575" y="8486775"/>
          <a:ext cx="621982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statements for the year ended </a:t>
          </a:r>
          <a:r>
            <a:rPr lang="en-US" cap="none" sz="1000" b="0" i="0" u="none" baseline="0">
              <a:latin typeface="Arial"/>
              <a:ea typeface="Arial"/>
              <a:cs typeface="Arial"/>
            </a:rPr>
            <a:t>31 December 2005</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47625</xdr:rowOff>
    </xdr:from>
    <xdr:to>
      <xdr:col>6</xdr:col>
      <xdr:colOff>990600</xdr:colOff>
      <xdr:row>58</xdr:row>
      <xdr:rowOff>123825</xdr:rowOff>
    </xdr:to>
    <xdr:sp>
      <xdr:nvSpPr>
        <xdr:cNvPr id="1" name="TextBox 1"/>
        <xdr:cNvSpPr txBox="1">
          <a:spLocks noChangeArrowheads="1"/>
        </xdr:cNvSpPr>
      </xdr:nvSpPr>
      <xdr:spPr>
        <a:xfrm>
          <a:off x="28575" y="9201150"/>
          <a:ext cx="62484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year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Box 3"/>
        <xdr:cNvSpPr txBox="1">
          <a:spLocks noChangeArrowheads="1"/>
        </xdr:cNvSpPr>
      </xdr:nvSpPr>
      <xdr:spPr>
        <a:xfrm>
          <a:off x="0" y="8820150"/>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47625</xdr:rowOff>
    </xdr:from>
    <xdr:to>
      <xdr:col>9</xdr:col>
      <xdr:colOff>723900</xdr:colOff>
      <xdr:row>71</xdr:row>
      <xdr:rowOff>133350</xdr:rowOff>
    </xdr:to>
    <xdr:sp>
      <xdr:nvSpPr>
        <xdr:cNvPr id="1" name="TextBox 1"/>
        <xdr:cNvSpPr txBox="1">
          <a:spLocks noChangeArrowheads="1"/>
        </xdr:cNvSpPr>
      </xdr:nvSpPr>
      <xdr:spPr>
        <a:xfrm>
          <a:off x="28575" y="11172825"/>
          <a:ext cx="7886700"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year ended 31 December 2005 and the accompanying explanatory notes attached to the interim financial statements. </a:t>
          </a:r>
        </a:p>
      </xdr:txBody>
    </xdr:sp>
    <xdr:clientData/>
  </xdr:twoCellAnchor>
  <xdr:twoCellAnchor>
    <xdr:from>
      <xdr:col>7</xdr:col>
      <xdr:colOff>28575</xdr:colOff>
      <xdr:row>8</xdr:row>
      <xdr:rowOff>104775</xdr:rowOff>
    </xdr:from>
    <xdr:to>
      <xdr:col>7</xdr:col>
      <xdr:colOff>866775</xdr:colOff>
      <xdr:row>8</xdr:row>
      <xdr:rowOff>104775</xdr:rowOff>
    </xdr:to>
    <xdr:sp>
      <xdr:nvSpPr>
        <xdr:cNvPr id="2" name="Line 12"/>
        <xdr:cNvSpPr>
          <a:spLocks/>
        </xdr:cNvSpPr>
      </xdr:nvSpPr>
      <xdr:spPr>
        <a:xfrm flipV="1">
          <a:off x="5572125" y="1428750"/>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8</xdr:row>
      <xdr:rowOff>104775</xdr:rowOff>
    </xdr:from>
    <xdr:to>
      <xdr:col>3</xdr:col>
      <xdr:colOff>762000</xdr:colOff>
      <xdr:row>8</xdr:row>
      <xdr:rowOff>104775</xdr:rowOff>
    </xdr:to>
    <xdr:sp>
      <xdr:nvSpPr>
        <xdr:cNvPr id="3" name="Line 13"/>
        <xdr:cNvSpPr>
          <a:spLocks/>
        </xdr:cNvSpPr>
      </xdr:nvSpPr>
      <xdr:spPr>
        <a:xfrm flipV="1">
          <a:off x="2133600" y="1428750"/>
          <a:ext cx="7334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142875</xdr:rowOff>
    </xdr:from>
    <xdr:to>
      <xdr:col>8</xdr:col>
      <xdr:colOff>990600</xdr:colOff>
      <xdr:row>63</xdr:row>
      <xdr:rowOff>47625</xdr:rowOff>
    </xdr:to>
    <xdr:sp>
      <xdr:nvSpPr>
        <xdr:cNvPr id="1" name="TextBox 2"/>
        <xdr:cNvSpPr txBox="1">
          <a:spLocks noChangeArrowheads="1"/>
        </xdr:cNvSpPr>
      </xdr:nvSpPr>
      <xdr:spPr>
        <a:xfrm>
          <a:off x="38100" y="8658225"/>
          <a:ext cx="62007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5</xdr:col>
      <xdr:colOff>1085850</xdr:colOff>
      <xdr:row>17</xdr:row>
      <xdr:rowOff>0</xdr:rowOff>
    </xdr:to>
    <xdr:sp>
      <xdr:nvSpPr>
        <xdr:cNvPr id="1" name="TextBox 1"/>
        <xdr:cNvSpPr txBox="1">
          <a:spLocks noChangeArrowheads="1"/>
        </xdr:cNvSpPr>
      </xdr:nvSpPr>
      <xdr:spPr>
        <a:xfrm>
          <a:off x="285750" y="1447800"/>
          <a:ext cx="6181725" cy="1304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FRS 134: Interim Financial Reporting and Chapter 9 Paragraph 9.22 of the Listing Requirements of Bursa Malaysia Securities Berhad ("Bursa Securities") for the MESDAQ Market. 
The interim financial statements should be read in conjunction with the annual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1</xdr:col>
      <xdr:colOff>28575</xdr:colOff>
      <xdr:row>94</xdr:row>
      <xdr:rowOff>9525</xdr:rowOff>
    </xdr:from>
    <xdr:to>
      <xdr:col>5</xdr:col>
      <xdr:colOff>1066800</xdr:colOff>
      <xdr:row>96</xdr:row>
      <xdr:rowOff>9525</xdr:rowOff>
    </xdr:to>
    <xdr:sp>
      <xdr:nvSpPr>
        <xdr:cNvPr id="2" name="TextBox 2"/>
        <xdr:cNvSpPr txBox="1">
          <a:spLocks noChangeArrowheads="1"/>
        </xdr:cNvSpPr>
      </xdr:nvSpPr>
      <xdr:spPr>
        <a:xfrm>
          <a:off x="304800" y="14916150"/>
          <a:ext cx="61436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subject to any qualification.</a:t>
          </a:r>
        </a:p>
      </xdr:txBody>
    </xdr:sp>
    <xdr:clientData/>
  </xdr:twoCellAnchor>
  <xdr:twoCellAnchor>
    <xdr:from>
      <xdr:col>1</xdr:col>
      <xdr:colOff>0</xdr:colOff>
      <xdr:row>99</xdr:row>
      <xdr:rowOff>9525</xdr:rowOff>
    </xdr:from>
    <xdr:to>
      <xdr:col>5</xdr:col>
      <xdr:colOff>1076325</xdr:colOff>
      <xdr:row>101</xdr:row>
      <xdr:rowOff>19050</xdr:rowOff>
    </xdr:to>
    <xdr:sp>
      <xdr:nvSpPr>
        <xdr:cNvPr id="3" name="TextBox 3"/>
        <xdr:cNvSpPr txBox="1">
          <a:spLocks noChangeArrowheads="1"/>
        </xdr:cNvSpPr>
      </xdr:nvSpPr>
      <xdr:spPr>
        <a:xfrm>
          <a:off x="276225" y="15725775"/>
          <a:ext cx="61817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104</xdr:row>
      <xdr:rowOff>9525</xdr:rowOff>
    </xdr:from>
    <xdr:to>
      <xdr:col>5</xdr:col>
      <xdr:colOff>1076325</xdr:colOff>
      <xdr:row>106</xdr:row>
      <xdr:rowOff>28575</xdr:rowOff>
    </xdr:to>
    <xdr:sp>
      <xdr:nvSpPr>
        <xdr:cNvPr id="4" name="TextBox 4"/>
        <xdr:cNvSpPr txBox="1">
          <a:spLocks noChangeArrowheads="1"/>
        </xdr:cNvSpPr>
      </xdr:nvSpPr>
      <xdr:spPr>
        <a:xfrm>
          <a:off x="276225" y="16535400"/>
          <a:ext cx="61817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a:t>
          </a:r>
          <a:r>
            <a:rPr lang="en-US" cap="none" sz="1000" b="0" i="0" u="none" baseline="0">
              <a:latin typeface="Arial"/>
              <a:ea typeface="Arial"/>
              <a:cs typeface="Arial"/>
            </a:rPr>
            <a:t> during the quarter under review.</a:t>
          </a:r>
        </a:p>
      </xdr:txBody>
    </xdr:sp>
    <xdr:clientData/>
  </xdr:twoCellAnchor>
  <xdr:twoCellAnchor>
    <xdr:from>
      <xdr:col>1</xdr:col>
      <xdr:colOff>0</xdr:colOff>
      <xdr:row>109</xdr:row>
      <xdr:rowOff>9525</xdr:rowOff>
    </xdr:from>
    <xdr:to>
      <xdr:col>5</xdr:col>
      <xdr:colOff>1076325</xdr:colOff>
      <xdr:row>111</xdr:row>
      <xdr:rowOff>0</xdr:rowOff>
    </xdr:to>
    <xdr:sp>
      <xdr:nvSpPr>
        <xdr:cNvPr id="5" name="TextBox 5"/>
        <xdr:cNvSpPr txBox="1">
          <a:spLocks noChangeArrowheads="1"/>
        </xdr:cNvSpPr>
      </xdr:nvSpPr>
      <xdr:spPr>
        <a:xfrm>
          <a:off x="276225" y="17373600"/>
          <a:ext cx="61817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9525</xdr:colOff>
      <xdr:row>130</xdr:row>
      <xdr:rowOff>0</xdr:rowOff>
    </xdr:from>
    <xdr:to>
      <xdr:col>5</xdr:col>
      <xdr:colOff>1085850</xdr:colOff>
      <xdr:row>131</xdr:row>
      <xdr:rowOff>133350</xdr:rowOff>
    </xdr:to>
    <xdr:sp>
      <xdr:nvSpPr>
        <xdr:cNvPr id="6" name="TextBox 9"/>
        <xdr:cNvSpPr txBox="1">
          <a:spLocks noChangeArrowheads="1"/>
        </xdr:cNvSpPr>
      </xdr:nvSpPr>
      <xdr:spPr>
        <a:xfrm>
          <a:off x="285750" y="20783550"/>
          <a:ext cx="618172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0</xdr:colOff>
      <xdr:row>133</xdr:row>
      <xdr:rowOff>152400</xdr:rowOff>
    </xdr:from>
    <xdr:to>
      <xdr:col>6</xdr:col>
      <xdr:colOff>0</xdr:colOff>
      <xdr:row>136</xdr:row>
      <xdr:rowOff>38100</xdr:rowOff>
    </xdr:to>
    <xdr:sp>
      <xdr:nvSpPr>
        <xdr:cNvPr id="7" name="TextBox 10"/>
        <xdr:cNvSpPr txBox="1">
          <a:spLocks noChangeArrowheads="1"/>
        </xdr:cNvSpPr>
      </xdr:nvSpPr>
      <xdr:spPr>
        <a:xfrm>
          <a:off x="276225" y="21421725"/>
          <a:ext cx="62007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a:t>
          </a:r>
        </a:p>
      </xdr:txBody>
    </xdr:sp>
    <xdr:clientData/>
  </xdr:twoCellAnchor>
  <xdr:twoCellAnchor>
    <xdr:from>
      <xdr:col>1</xdr:col>
      <xdr:colOff>0</xdr:colOff>
      <xdr:row>151</xdr:row>
      <xdr:rowOff>152400</xdr:rowOff>
    </xdr:from>
    <xdr:to>
      <xdr:col>5</xdr:col>
      <xdr:colOff>1076325</xdr:colOff>
      <xdr:row>154</xdr:row>
      <xdr:rowOff>66675</xdr:rowOff>
    </xdr:to>
    <xdr:sp>
      <xdr:nvSpPr>
        <xdr:cNvPr id="8" name="TextBox 12"/>
        <xdr:cNvSpPr txBox="1">
          <a:spLocks noChangeArrowheads="1"/>
        </xdr:cNvSpPr>
      </xdr:nvSpPr>
      <xdr:spPr>
        <a:xfrm>
          <a:off x="276225" y="24345900"/>
          <a:ext cx="6181725"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2005 except for the following:
</a:t>
          </a:r>
        </a:p>
      </xdr:txBody>
    </xdr:sp>
    <xdr:clientData/>
  </xdr:twoCellAnchor>
  <xdr:twoCellAnchor>
    <xdr:from>
      <xdr:col>1</xdr:col>
      <xdr:colOff>9525</xdr:colOff>
      <xdr:row>163</xdr:row>
      <xdr:rowOff>19050</xdr:rowOff>
    </xdr:from>
    <xdr:to>
      <xdr:col>5</xdr:col>
      <xdr:colOff>1076325</xdr:colOff>
      <xdr:row>165</xdr:row>
      <xdr:rowOff>57150</xdr:rowOff>
    </xdr:to>
    <xdr:sp>
      <xdr:nvSpPr>
        <xdr:cNvPr id="9" name="TextBox 13"/>
        <xdr:cNvSpPr txBox="1">
          <a:spLocks noChangeArrowheads="1"/>
        </xdr:cNvSpPr>
      </xdr:nvSpPr>
      <xdr:spPr>
        <a:xfrm>
          <a:off x="285750" y="26165175"/>
          <a:ext cx="61722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31 December
 2006 is as follows:-
</a:t>
          </a:r>
        </a:p>
      </xdr:txBody>
    </xdr:sp>
    <xdr:clientData/>
  </xdr:twoCellAnchor>
  <xdr:twoCellAnchor>
    <xdr:from>
      <xdr:col>0</xdr:col>
      <xdr:colOff>19050</xdr:colOff>
      <xdr:row>4</xdr:row>
      <xdr:rowOff>19050</xdr:rowOff>
    </xdr:from>
    <xdr:to>
      <xdr:col>5</xdr:col>
      <xdr:colOff>1076325</xdr:colOff>
      <xdr:row>6</xdr:row>
      <xdr:rowOff>57150</xdr:rowOff>
    </xdr:to>
    <xdr:sp>
      <xdr:nvSpPr>
        <xdr:cNvPr id="10" name="TextBox 15"/>
        <xdr:cNvSpPr txBox="1">
          <a:spLocks noChangeArrowheads="1"/>
        </xdr:cNvSpPr>
      </xdr:nvSpPr>
      <xdr:spPr>
        <a:xfrm>
          <a:off x="19050" y="666750"/>
          <a:ext cx="6438900"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FOURTH QUARTER ENDED 
31 DECEMBER 2006 PURSUANT TO FRS 134</a:t>
          </a:r>
        </a:p>
      </xdr:txBody>
    </xdr:sp>
    <xdr:clientData/>
  </xdr:twoCellAnchor>
  <xdr:twoCellAnchor>
    <xdr:from>
      <xdr:col>1</xdr:col>
      <xdr:colOff>0</xdr:colOff>
      <xdr:row>211</xdr:row>
      <xdr:rowOff>0</xdr:rowOff>
    </xdr:from>
    <xdr:to>
      <xdr:col>5</xdr:col>
      <xdr:colOff>1076325</xdr:colOff>
      <xdr:row>214</xdr:row>
      <xdr:rowOff>123825</xdr:rowOff>
    </xdr:to>
    <xdr:sp>
      <xdr:nvSpPr>
        <xdr:cNvPr id="11" name="TextBox 16"/>
        <xdr:cNvSpPr txBox="1">
          <a:spLocks noChangeArrowheads="1"/>
        </xdr:cNvSpPr>
      </xdr:nvSpPr>
      <xdr:spPr>
        <a:xfrm>
          <a:off x="276225" y="34223325"/>
          <a:ext cx="6181725"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113</xdr:row>
      <xdr:rowOff>0</xdr:rowOff>
    </xdr:from>
    <xdr:to>
      <xdr:col>5</xdr:col>
      <xdr:colOff>1076325</xdr:colOff>
      <xdr:row>115</xdr:row>
      <xdr:rowOff>9525</xdr:rowOff>
    </xdr:to>
    <xdr:sp>
      <xdr:nvSpPr>
        <xdr:cNvPr id="12" name="TextBox 17"/>
        <xdr:cNvSpPr txBox="1">
          <a:spLocks noChangeArrowheads="1"/>
        </xdr:cNvSpPr>
      </xdr:nvSpPr>
      <xdr:spPr>
        <a:xfrm>
          <a:off x="285750" y="18030825"/>
          <a:ext cx="61722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216</xdr:row>
      <xdr:rowOff>0</xdr:rowOff>
    </xdr:from>
    <xdr:to>
      <xdr:col>5</xdr:col>
      <xdr:colOff>1095375</xdr:colOff>
      <xdr:row>216</xdr:row>
      <xdr:rowOff>0</xdr:rowOff>
    </xdr:to>
    <xdr:sp>
      <xdr:nvSpPr>
        <xdr:cNvPr id="13" name="TextBox 21"/>
        <xdr:cNvSpPr txBox="1">
          <a:spLocks noChangeArrowheads="1"/>
        </xdr:cNvSpPr>
      </xdr:nvSpPr>
      <xdr:spPr>
        <a:xfrm>
          <a:off x="276225" y="3508057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9525</xdr:colOff>
      <xdr:row>125</xdr:row>
      <xdr:rowOff>0</xdr:rowOff>
    </xdr:from>
    <xdr:to>
      <xdr:col>5</xdr:col>
      <xdr:colOff>1076325</xdr:colOff>
      <xdr:row>127</xdr:row>
      <xdr:rowOff>85725</xdr:rowOff>
    </xdr:to>
    <xdr:sp>
      <xdr:nvSpPr>
        <xdr:cNvPr id="14" name="TextBox 30"/>
        <xdr:cNvSpPr txBox="1">
          <a:spLocks noChangeArrowheads="1"/>
        </xdr:cNvSpPr>
      </xdr:nvSpPr>
      <xdr:spPr>
        <a:xfrm>
          <a:off x="285750" y="19973925"/>
          <a:ext cx="617220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Segmental information is not presented during the quarter under review as the Group's overseas subsidiaries have not generated any revenue.</a:t>
          </a:r>
        </a:p>
      </xdr:txBody>
    </xdr:sp>
    <xdr:clientData/>
  </xdr:twoCellAnchor>
  <xdr:oneCellAnchor>
    <xdr:from>
      <xdr:col>2</xdr:col>
      <xdr:colOff>95250</xdr:colOff>
      <xdr:row>62</xdr:row>
      <xdr:rowOff>19050</xdr:rowOff>
    </xdr:from>
    <xdr:ext cx="66675" cy="180975"/>
    <xdr:sp>
      <xdr:nvSpPr>
        <xdr:cNvPr id="15" name="TextBox 43"/>
        <xdr:cNvSpPr txBox="1">
          <a:spLocks noChangeArrowheads="1"/>
        </xdr:cNvSpPr>
      </xdr:nvSpPr>
      <xdr:spPr>
        <a:xfrm>
          <a:off x="1285875" y="9734550"/>
          <a:ext cx="6667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60</xdr:row>
      <xdr:rowOff>9525</xdr:rowOff>
    </xdr:from>
    <xdr:to>
      <xdr:col>5</xdr:col>
      <xdr:colOff>1076325</xdr:colOff>
      <xdr:row>62</xdr:row>
      <xdr:rowOff>104775</xdr:rowOff>
    </xdr:to>
    <xdr:sp>
      <xdr:nvSpPr>
        <xdr:cNvPr id="16" name="TextBox 51"/>
        <xdr:cNvSpPr txBox="1">
          <a:spLocks noChangeArrowheads="1"/>
        </xdr:cNvSpPr>
      </xdr:nvSpPr>
      <xdr:spPr>
        <a:xfrm>
          <a:off x="285750" y="9401175"/>
          <a:ext cx="61722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 of FRS 101, with the comparatives restated to conform with the current period's presentation.
</a:t>
          </a:r>
        </a:p>
      </xdr:txBody>
    </xdr:sp>
    <xdr:clientData/>
  </xdr:twoCellAnchor>
  <xdr:twoCellAnchor>
    <xdr:from>
      <xdr:col>1</xdr:col>
      <xdr:colOff>9525</xdr:colOff>
      <xdr:row>20</xdr:row>
      <xdr:rowOff>0</xdr:rowOff>
    </xdr:from>
    <xdr:to>
      <xdr:col>5</xdr:col>
      <xdr:colOff>1076325</xdr:colOff>
      <xdr:row>23</xdr:row>
      <xdr:rowOff>152400</xdr:rowOff>
    </xdr:to>
    <xdr:sp>
      <xdr:nvSpPr>
        <xdr:cNvPr id="17" name="TextBox 53"/>
        <xdr:cNvSpPr txBox="1">
          <a:spLocks noChangeArrowheads="1"/>
        </xdr:cNvSpPr>
      </xdr:nvSpPr>
      <xdr:spPr>
        <a:xfrm>
          <a:off x="285750" y="3238500"/>
          <a:ext cx="6172200"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the interim financial statements are consistent with those of the audited financial statements for the year ended 31 December 2005 except for the adoption of the following new/revised Financial Reporting Standards ("FRS") effective for financial period beginning 1 January 2006:
</a:t>
          </a:r>
        </a:p>
      </xdr:txBody>
    </xdr:sp>
    <xdr:clientData/>
  </xdr:twoCellAnchor>
  <xdr:twoCellAnchor>
    <xdr:from>
      <xdr:col>1</xdr:col>
      <xdr:colOff>9525</xdr:colOff>
      <xdr:row>42</xdr:row>
      <xdr:rowOff>0</xdr:rowOff>
    </xdr:from>
    <xdr:to>
      <xdr:col>5</xdr:col>
      <xdr:colOff>1085850</xdr:colOff>
      <xdr:row>44</xdr:row>
      <xdr:rowOff>123825</xdr:rowOff>
    </xdr:to>
    <xdr:sp>
      <xdr:nvSpPr>
        <xdr:cNvPr id="18" name="TextBox 54"/>
        <xdr:cNvSpPr txBox="1">
          <a:spLocks noChangeArrowheads="1"/>
        </xdr:cNvSpPr>
      </xdr:nvSpPr>
      <xdr:spPr>
        <a:xfrm>
          <a:off x="285750" y="6477000"/>
          <a:ext cx="61817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does not have significant financial impact on the group for the current quarter under review except for the following: 
</a:t>
          </a:r>
        </a:p>
      </xdr:txBody>
    </xdr:sp>
    <xdr:clientData/>
  </xdr:twoCellAnchor>
  <xdr:twoCellAnchor>
    <xdr:from>
      <xdr:col>1</xdr:col>
      <xdr:colOff>9525</xdr:colOff>
      <xdr:row>73</xdr:row>
      <xdr:rowOff>0</xdr:rowOff>
    </xdr:from>
    <xdr:to>
      <xdr:col>5</xdr:col>
      <xdr:colOff>1085850</xdr:colOff>
      <xdr:row>80</xdr:row>
      <xdr:rowOff>85725</xdr:rowOff>
    </xdr:to>
    <xdr:sp>
      <xdr:nvSpPr>
        <xdr:cNvPr id="19" name="TextBox 56"/>
        <xdr:cNvSpPr txBox="1">
          <a:spLocks noChangeArrowheads="1"/>
        </xdr:cNvSpPr>
      </xdr:nvSpPr>
      <xdr:spPr>
        <a:xfrm>
          <a:off x="285750" y="11496675"/>
          <a:ext cx="6181725"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p>
      </xdr:txBody>
    </xdr:sp>
    <xdr:clientData/>
  </xdr:twoCellAnchor>
  <xdr:twoCellAnchor>
    <xdr:from>
      <xdr:col>1</xdr:col>
      <xdr:colOff>9525</xdr:colOff>
      <xdr:row>65</xdr:row>
      <xdr:rowOff>0</xdr:rowOff>
    </xdr:from>
    <xdr:to>
      <xdr:col>5</xdr:col>
      <xdr:colOff>1076325</xdr:colOff>
      <xdr:row>70</xdr:row>
      <xdr:rowOff>95250</xdr:rowOff>
    </xdr:to>
    <xdr:sp>
      <xdr:nvSpPr>
        <xdr:cNvPr id="20" name="TextBox 57"/>
        <xdr:cNvSpPr txBox="1">
          <a:spLocks noChangeArrowheads="1"/>
        </xdr:cNvSpPr>
      </xdr:nvSpPr>
      <xdr:spPr>
        <a:xfrm>
          <a:off x="285750" y="10201275"/>
          <a:ext cx="6172200"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a:t>
          </a:r>
          <a:r>
            <a:rPr lang="en-US" cap="none" sz="1000" b="0" i="0" u="none" baseline="0">
              <a:latin typeface="Arial"/>
              <a:ea typeface="Arial"/>
              <a:cs typeface="Arial"/>
            </a:rPr>
            <a:t> cost</a:t>
          </a:r>
          <a:r>
            <a:rPr lang="en-US" cap="none" sz="1000" b="0" i="0" u="none" baseline="0">
              <a:latin typeface="Arial"/>
              <a:ea typeface="Arial"/>
              <a:cs typeface="Arial"/>
            </a:rPr>
            <a:t> less accumulated amortisation and any accumulated impairment losses. Amortisation is provided for on a straight-line basis over the estimated useful life of the intangible assets.
</a:t>
          </a:r>
        </a:p>
      </xdr:txBody>
    </xdr:sp>
    <xdr:clientData/>
  </xdr:twoCellAnchor>
  <xdr:twoCellAnchor>
    <xdr:from>
      <xdr:col>1</xdr:col>
      <xdr:colOff>9525</xdr:colOff>
      <xdr:row>47</xdr:row>
      <xdr:rowOff>9525</xdr:rowOff>
    </xdr:from>
    <xdr:to>
      <xdr:col>5</xdr:col>
      <xdr:colOff>1076325</xdr:colOff>
      <xdr:row>55</xdr:row>
      <xdr:rowOff>0</xdr:rowOff>
    </xdr:to>
    <xdr:sp>
      <xdr:nvSpPr>
        <xdr:cNvPr id="21" name="TextBox 61"/>
        <xdr:cNvSpPr txBox="1">
          <a:spLocks noChangeArrowheads="1"/>
        </xdr:cNvSpPr>
      </xdr:nvSpPr>
      <xdr:spPr>
        <a:xfrm>
          <a:off x="285750" y="7296150"/>
          <a:ext cx="6172200" cy="1285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FRS 5 requires a non-current asset to be classified as held for sale if its carrying amount will be recovered principally through a sale transaction rather than through continuing use. These assets may be a component of an entity, a disposal group or an individual non-current asset. Non current asset held for sale is measured at the lower of its carrying amount and fair value less costs to sell.
The Group has applied FRS 5 prospectively since 1 January 2006, which has resulted in a change in accounting policy whereby the carrying amount of a building is reclassified from property, plant and equipment to non-current asset held for sale.
</a:t>
          </a:r>
        </a:p>
      </xdr:txBody>
    </xdr:sp>
    <xdr:clientData/>
  </xdr:twoCellAnchor>
  <xdr:twoCellAnchor>
    <xdr:from>
      <xdr:col>1</xdr:col>
      <xdr:colOff>19050</xdr:colOff>
      <xdr:row>138</xdr:row>
      <xdr:rowOff>142875</xdr:rowOff>
    </xdr:from>
    <xdr:to>
      <xdr:col>6</xdr:col>
      <xdr:colOff>0</xdr:colOff>
      <xdr:row>141</xdr:row>
      <xdr:rowOff>95250</xdr:rowOff>
    </xdr:to>
    <xdr:sp>
      <xdr:nvSpPr>
        <xdr:cNvPr id="22" name="TextBox 69"/>
        <xdr:cNvSpPr txBox="1">
          <a:spLocks noChangeArrowheads="1"/>
        </xdr:cNvSpPr>
      </xdr:nvSpPr>
      <xdr:spPr>
        <a:xfrm>
          <a:off x="295275" y="22231350"/>
          <a:ext cx="618172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24(a) and below, there were no changes in the composition of the Group during the current quarter under review:</a:t>
          </a:r>
        </a:p>
      </xdr:txBody>
    </xdr:sp>
    <xdr:clientData/>
  </xdr:twoCellAnchor>
  <xdr:oneCellAnchor>
    <xdr:from>
      <xdr:col>5</xdr:col>
      <xdr:colOff>933450</xdr:colOff>
      <xdr:row>160</xdr:row>
      <xdr:rowOff>0</xdr:rowOff>
    </xdr:from>
    <xdr:ext cx="66675" cy="190500"/>
    <xdr:sp>
      <xdr:nvSpPr>
        <xdr:cNvPr id="23" name="TextBox 72"/>
        <xdr:cNvSpPr txBox="1">
          <a:spLocks noChangeArrowheads="1"/>
        </xdr:cNvSpPr>
      </xdr:nvSpPr>
      <xdr:spPr>
        <a:xfrm>
          <a:off x="6315075" y="256603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180975</xdr:colOff>
      <xdr:row>159</xdr:row>
      <xdr:rowOff>57150</xdr:rowOff>
    </xdr:from>
    <xdr:ext cx="66675" cy="190500"/>
    <xdr:sp>
      <xdr:nvSpPr>
        <xdr:cNvPr id="24" name="TextBox 75"/>
        <xdr:cNvSpPr txBox="1">
          <a:spLocks noChangeArrowheads="1"/>
        </xdr:cNvSpPr>
      </xdr:nvSpPr>
      <xdr:spPr>
        <a:xfrm>
          <a:off x="6934200" y="255460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118</xdr:row>
      <xdr:rowOff>0</xdr:rowOff>
    </xdr:from>
    <xdr:to>
      <xdr:col>5</xdr:col>
      <xdr:colOff>1076325</xdr:colOff>
      <xdr:row>122</xdr:row>
      <xdr:rowOff>85725</xdr:rowOff>
    </xdr:to>
    <xdr:sp>
      <xdr:nvSpPr>
        <xdr:cNvPr id="25" name="TextBox 77"/>
        <xdr:cNvSpPr txBox="1">
          <a:spLocks noChangeArrowheads="1"/>
        </xdr:cNvSpPr>
      </xdr:nvSpPr>
      <xdr:spPr>
        <a:xfrm>
          <a:off x="285750" y="18840450"/>
          <a:ext cx="6172200"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income tax on 283,540,000 ordinary shares, amounting to RM612,447, in respect of the financial year ended 31 December 2005, had been approved by shareholders in the Annual General Meeting held on 15 June 2006 and was paid by the company on 28 July 2006 to all holders of ordinary shares where names appeared in the Record of Depositors at the close of business on 6 July 2006.</a:t>
          </a:r>
        </a:p>
      </xdr:txBody>
    </xdr:sp>
    <xdr:clientData/>
  </xdr:twoCellAnchor>
  <xdr:twoCellAnchor>
    <xdr:from>
      <xdr:col>1</xdr:col>
      <xdr:colOff>9525</xdr:colOff>
      <xdr:row>142</xdr:row>
      <xdr:rowOff>28575</xdr:rowOff>
    </xdr:from>
    <xdr:to>
      <xdr:col>6</xdr:col>
      <xdr:colOff>0</xdr:colOff>
      <xdr:row>149</xdr:row>
      <xdr:rowOff>104775</xdr:rowOff>
    </xdr:to>
    <xdr:sp>
      <xdr:nvSpPr>
        <xdr:cNvPr id="26" name="TextBox 78"/>
        <xdr:cNvSpPr txBox="1">
          <a:spLocks noChangeArrowheads="1"/>
        </xdr:cNvSpPr>
      </xdr:nvSpPr>
      <xdr:spPr>
        <a:xfrm>
          <a:off x="285750" y="22764750"/>
          <a:ext cx="6191250" cy="12096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Acquisition of a subsidiary</a:t>
          </a:r>
          <a:r>
            <a:rPr lang="en-US" cap="none" sz="1000" b="0" i="0" u="none" baseline="0">
              <a:latin typeface="Arial"/>
              <a:ea typeface="Arial"/>
              <a:cs typeface="Arial"/>
            </a:rPr>
            <a:t>
On 22 December 2006, the Company acquired 2 ordinary shares of RM1.00 each in Trend Gate Systems Sdn Bhd ("TRSSB") representing 100% of its issued and paid-up share capital for a total cash consideration of RM2 from Salasiah Binti Mohd Said and Asiah Binti Osman. TRSSB was incorporated on 22 November 2006. The intended principal activities of the TRSSB are carrying out research and development, production and marketing of the building automation and security system products, modules and related parts.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8</xdr:col>
      <xdr:colOff>1057275</xdr:colOff>
      <xdr:row>5</xdr:row>
      <xdr:rowOff>66675</xdr:rowOff>
    </xdr:to>
    <xdr:sp>
      <xdr:nvSpPr>
        <xdr:cNvPr id="1" name="TextBox 1"/>
        <xdr:cNvSpPr txBox="1">
          <a:spLocks noChangeArrowheads="1"/>
        </xdr:cNvSpPr>
      </xdr:nvSpPr>
      <xdr:spPr>
        <a:xfrm>
          <a:off x="0" y="495300"/>
          <a:ext cx="672465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19050</xdr:rowOff>
    </xdr:from>
    <xdr:to>
      <xdr:col>8</xdr:col>
      <xdr:colOff>1066800</xdr:colOff>
      <xdr:row>20</xdr:row>
      <xdr:rowOff>0</xdr:rowOff>
    </xdr:to>
    <xdr:sp>
      <xdr:nvSpPr>
        <xdr:cNvPr id="2" name="TextBox 2"/>
        <xdr:cNvSpPr txBox="1">
          <a:spLocks noChangeArrowheads="1"/>
        </xdr:cNvSpPr>
      </xdr:nvSpPr>
      <xdr:spPr>
        <a:xfrm>
          <a:off x="228600" y="1314450"/>
          <a:ext cx="6505575" cy="1924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RM29.61 million for the current quarter under review, which is RM1.15 million or 4% higher than the corresponding figure of RM28.46 million for the previous financial year, mainly due to slightly  higher value of progress work being completed and higher maintenance income. The profit before taxation for the current quarter under review is reported at RM3.59 million, which is RM1.37 million or 27% lower compared with the corresponding figure of RM4.96 million for the previous financial year mainly due to higher administration and operating expenses.
The Group's revenue of RM110.94 million for the current financial year ended 31 December 2006 is RM26.47 million or 31% higher than the revenue of RM84.47 million reported in the previous financial year ended 31 December 2005, while the profit before taxation is reported at RM12.71 million compared to the corresponding figure of RM12.78 million for the previous financial year ended 31 December 2005. The constant profit before tax as opposed to the increase in revenue was attributable to higher billings from projects of lower profit margin.
</a:t>
          </a:r>
        </a:p>
      </xdr:txBody>
    </xdr:sp>
    <xdr:clientData/>
  </xdr:twoCellAnchor>
  <xdr:twoCellAnchor>
    <xdr:from>
      <xdr:col>1</xdr:col>
      <xdr:colOff>9525</xdr:colOff>
      <xdr:row>60</xdr:row>
      <xdr:rowOff>0</xdr:rowOff>
    </xdr:from>
    <xdr:to>
      <xdr:col>8</xdr:col>
      <xdr:colOff>1066800</xdr:colOff>
      <xdr:row>61</xdr:row>
      <xdr:rowOff>85725</xdr:rowOff>
    </xdr:to>
    <xdr:sp>
      <xdr:nvSpPr>
        <xdr:cNvPr id="3" name="TextBox 7"/>
        <xdr:cNvSpPr txBox="1">
          <a:spLocks noChangeArrowheads="1"/>
        </xdr:cNvSpPr>
      </xdr:nvSpPr>
      <xdr:spPr>
        <a:xfrm>
          <a:off x="228600" y="9858375"/>
          <a:ext cx="65055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2</xdr:col>
      <xdr:colOff>9525</xdr:colOff>
      <xdr:row>80</xdr:row>
      <xdr:rowOff>9525</xdr:rowOff>
    </xdr:from>
    <xdr:to>
      <xdr:col>8</xdr:col>
      <xdr:colOff>1066800</xdr:colOff>
      <xdr:row>93</xdr:row>
      <xdr:rowOff>85725</xdr:rowOff>
    </xdr:to>
    <xdr:sp>
      <xdr:nvSpPr>
        <xdr:cNvPr id="4" name="TextBox 9"/>
        <xdr:cNvSpPr txBox="1">
          <a:spLocks noChangeArrowheads="1"/>
        </xdr:cNvSpPr>
      </xdr:nvSpPr>
      <xdr:spPr>
        <a:xfrm>
          <a:off x="476250" y="13115925"/>
          <a:ext cx="6257925" cy="21812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 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("the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 proposal had been submitted to ISPL proposing variations to certain terms and conditions of the Agreement. As at the date of this announcement, the acquisition is still under negotiation. 
</a:t>
          </a:r>
        </a:p>
      </xdr:txBody>
    </xdr:sp>
    <xdr:clientData/>
  </xdr:twoCellAnchor>
  <xdr:twoCellAnchor>
    <xdr:from>
      <xdr:col>0</xdr:col>
      <xdr:colOff>219075</xdr:colOff>
      <xdr:row>232</xdr:row>
      <xdr:rowOff>0</xdr:rowOff>
    </xdr:from>
    <xdr:to>
      <xdr:col>8</xdr:col>
      <xdr:colOff>1066800</xdr:colOff>
      <xdr:row>234</xdr:row>
      <xdr:rowOff>66675</xdr:rowOff>
    </xdr:to>
    <xdr:sp>
      <xdr:nvSpPr>
        <xdr:cNvPr id="5" name="TextBox 10"/>
        <xdr:cNvSpPr txBox="1">
          <a:spLocks noChangeArrowheads="1"/>
        </xdr:cNvSpPr>
      </xdr:nvSpPr>
      <xdr:spPr>
        <a:xfrm>
          <a:off x="219075" y="38757225"/>
          <a:ext cx="6515100" cy="400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240</xdr:row>
      <xdr:rowOff>38100</xdr:rowOff>
    </xdr:from>
    <xdr:to>
      <xdr:col>8</xdr:col>
      <xdr:colOff>1047750</xdr:colOff>
      <xdr:row>251</xdr:row>
      <xdr:rowOff>38100</xdr:rowOff>
    </xdr:to>
    <xdr:sp>
      <xdr:nvSpPr>
        <xdr:cNvPr id="6" name="TextBox 11"/>
        <xdr:cNvSpPr txBox="1">
          <a:spLocks noChangeArrowheads="1"/>
        </xdr:cNvSpPr>
      </xdr:nvSpPr>
      <xdr:spPr>
        <a:xfrm>
          <a:off x="457200" y="40157400"/>
          <a:ext cx="6257925" cy="1885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The Judge ordered the suit to be heard in Open Court. The Court has directed that 8 March 2007 shall be the final Case Management and a hearing date will be fixed then. MESB has, through an application to the Court, sought UEM to disclose and file its deductions and any claims to the Court and to MESB's solicitors and also to explain to the Court why UEM has not finalised its accounts since 9.6.2002, which till todate UEM has not done so.  The legal advisor is of the opinion that MESB has a good chance of succeeding in its claim.</a:t>
          </a:r>
        </a:p>
      </xdr:txBody>
    </xdr:sp>
    <xdr:clientData/>
  </xdr:twoCellAnchor>
  <xdr:twoCellAnchor>
    <xdr:from>
      <xdr:col>1</xdr:col>
      <xdr:colOff>9525</xdr:colOff>
      <xdr:row>330</xdr:row>
      <xdr:rowOff>9525</xdr:rowOff>
    </xdr:from>
    <xdr:to>
      <xdr:col>8</xdr:col>
      <xdr:colOff>1066800</xdr:colOff>
      <xdr:row>333</xdr:row>
      <xdr:rowOff>0</xdr:rowOff>
    </xdr:to>
    <xdr:sp>
      <xdr:nvSpPr>
        <xdr:cNvPr id="7" name="TextBox 13"/>
        <xdr:cNvSpPr txBox="1">
          <a:spLocks noChangeArrowheads="1"/>
        </xdr:cNvSpPr>
      </xdr:nvSpPr>
      <xdr:spPr>
        <a:xfrm>
          <a:off x="228600" y="55568850"/>
          <a:ext cx="650557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28 February 2007.</a:t>
          </a:r>
        </a:p>
      </xdr:txBody>
    </xdr:sp>
    <xdr:clientData/>
  </xdr:twoCellAnchor>
  <xdr:twoCellAnchor>
    <xdr:from>
      <xdr:col>1</xdr:col>
      <xdr:colOff>9525</xdr:colOff>
      <xdr:row>55</xdr:row>
      <xdr:rowOff>9525</xdr:rowOff>
    </xdr:from>
    <xdr:to>
      <xdr:col>8</xdr:col>
      <xdr:colOff>1066800</xdr:colOff>
      <xdr:row>58</xdr:row>
      <xdr:rowOff>0</xdr:rowOff>
    </xdr:to>
    <xdr:sp>
      <xdr:nvSpPr>
        <xdr:cNvPr id="8" name="TextBox 14"/>
        <xdr:cNvSpPr txBox="1">
          <a:spLocks noChangeArrowheads="1"/>
        </xdr:cNvSpPr>
      </xdr:nvSpPr>
      <xdr:spPr>
        <a:xfrm>
          <a:off x="228600" y="9058275"/>
          <a:ext cx="650557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for the financial year ended 31 December 2006 presented above is higher than the statutory tax rate principally due to certain expenses not deductible for tax purposes.</a:t>
          </a:r>
        </a:p>
      </xdr:txBody>
    </xdr:sp>
    <xdr:clientData/>
  </xdr:twoCellAnchor>
  <xdr:twoCellAnchor>
    <xdr:from>
      <xdr:col>1</xdr:col>
      <xdr:colOff>9525</xdr:colOff>
      <xdr:row>198</xdr:row>
      <xdr:rowOff>0</xdr:rowOff>
    </xdr:from>
    <xdr:to>
      <xdr:col>8</xdr:col>
      <xdr:colOff>1047750</xdr:colOff>
      <xdr:row>201</xdr:row>
      <xdr:rowOff>66675</xdr:rowOff>
    </xdr:to>
    <xdr:sp>
      <xdr:nvSpPr>
        <xdr:cNvPr id="9" name="TextBox 15"/>
        <xdr:cNvSpPr txBox="1">
          <a:spLocks noChangeArrowheads="1"/>
        </xdr:cNvSpPr>
      </xdr:nvSpPr>
      <xdr:spPr>
        <a:xfrm>
          <a:off x="228600" y="32565975"/>
          <a:ext cx="648652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p>
      </xdr:txBody>
    </xdr:sp>
    <xdr:clientData/>
  </xdr:twoCellAnchor>
  <xdr:twoCellAnchor>
    <xdr:from>
      <xdr:col>1</xdr:col>
      <xdr:colOff>9525</xdr:colOff>
      <xdr:row>41</xdr:row>
      <xdr:rowOff>152400</xdr:rowOff>
    </xdr:from>
    <xdr:to>
      <xdr:col>8</xdr:col>
      <xdr:colOff>1066800</xdr:colOff>
      <xdr:row>43</xdr:row>
      <xdr:rowOff>85725</xdr:rowOff>
    </xdr:to>
    <xdr:sp>
      <xdr:nvSpPr>
        <xdr:cNvPr id="10" name="TextBox 16"/>
        <xdr:cNvSpPr txBox="1">
          <a:spLocks noChangeArrowheads="1"/>
        </xdr:cNvSpPr>
      </xdr:nvSpPr>
      <xdr:spPr>
        <a:xfrm>
          <a:off x="228600" y="6924675"/>
          <a:ext cx="6505575"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94</xdr:row>
      <xdr:rowOff>0</xdr:rowOff>
    </xdr:from>
    <xdr:to>
      <xdr:col>8</xdr:col>
      <xdr:colOff>1076325</xdr:colOff>
      <xdr:row>94</xdr:row>
      <xdr:rowOff>0</xdr:rowOff>
    </xdr:to>
    <xdr:sp>
      <xdr:nvSpPr>
        <xdr:cNvPr id="11" name="TextBox 18"/>
        <xdr:cNvSpPr txBox="1">
          <a:spLocks noChangeArrowheads="1"/>
        </xdr:cNvSpPr>
      </xdr:nvSpPr>
      <xdr:spPr>
        <a:xfrm>
          <a:off x="219075" y="15373350"/>
          <a:ext cx="652462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235</xdr:row>
      <xdr:rowOff>0</xdr:rowOff>
    </xdr:from>
    <xdr:to>
      <xdr:col>8</xdr:col>
      <xdr:colOff>1076325</xdr:colOff>
      <xdr:row>235</xdr:row>
      <xdr:rowOff>0</xdr:rowOff>
    </xdr:to>
    <xdr:sp>
      <xdr:nvSpPr>
        <xdr:cNvPr id="12" name="TextBox 19"/>
        <xdr:cNvSpPr txBox="1">
          <a:spLocks noChangeArrowheads="1"/>
        </xdr:cNvSpPr>
      </xdr:nvSpPr>
      <xdr:spPr>
        <a:xfrm>
          <a:off x="228600" y="39262050"/>
          <a:ext cx="6515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314</xdr:row>
      <xdr:rowOff>9525</xdr:rowOff>
    </xdr:from>
    <xdr:to>
      <xdr:col>8</xdr:col>
      <xdr:colOff>1057275</xdr:colOff>
      <xdr:row>315</xdr:row>
      <xdr:rowOff>104775</xdr:rowOff>
    </xdr:to>
    <xdr:sp>
      <xdr:nvSpPr>
        <xdr:cNvPr id="13" name="TextBox 31"/>
        <xdr:cNvSpPr txBox="1">
          <a:spLocks noChangeArrowheads="1"/>
        </xdr:cNvSpPr>
      </xdr:nvSpPr>
      <xdr:spPr>
        <a:xfrm>
          <a:off x="238125" y="52816125"/>
          <a:ext cx="6486525"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is declared in respect of the quarter under review. </a:t>
          </a:r>
          <a:r>
            <a:rPr lang="en-US" cap="none" sz="1000" b="0" i="0" u="none" baseline="0">
              <a:latin typeface="Arial"/>
              <a:ea typeface="Arial"/>
              <a:cs typeface="Arial"/>
            </a:rPr>
            <a:t>
</a:t>
          </a:r>
        </a:p>
      </xdr:txBody>
    </xdr:sp>
    <xdr:clientData/>
  </xdr:twoCellAnchor>
  <xdr:twoCellAnchor>
    <xdr:from>
      <xdr:col>2</xdr:col>
      <xdr:colOff>28575</xdr:colOff>
      <xdr:row>314</xdr:row>
      <xdr:rowOff>0</xdr:rowOff>
    </xdr:from>
    <xdr:to>
      <xdr:col>8</xdr:col>
      <xdr:colOff>1076325</xdr:colOff>
      <xdr:row>314</xdr:row>
      <xdr:rowOff>0</xdr:rowOff>
    </xdr:to>
    <xdr:sp>
      <xdr:nvSpPr>
        <xdr:cNvPr id="14" name="TextBox 32"/>
        <xdr:cNvSpPr txBox="1">
          <a:spLocks noChangeArrowheads="1"/>
        </xdr:cNvSpPr>
      </xdr:nvSpPr>
      <xdr:spPr>
        <a:xfrm>
          <a:off x="495300" y="5280660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237</xdr:row>
      <xdr:rowOff>0</xdr:rowOff>
    </xdr:from>
    <xdr:to>
      <xdr:col>8</xdr:col>
      <xdr:colOff>1057275</xdr:colOff>
      <xdr:row>239</xdr:row>
      <xdr:rowOff>66675</xdr:rowOff>
    </xdr:to>
    <xdr:sp>
      <xdr:nvSpPr>
        <xdr:cNvPr id="15" name="TextBox 33"/>
        <xdr:cNvSpPr txBox="1">
          <a:spLocks noChangeArrowheads="1"/>
        </xdr:cNvSpPr>
      </xdr:nvSpPr>
      <xdr:spPr>
        <a:xfrm>
          <a:off x="228600" y="39604950"/>
          <a:ext cx="649605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2005, except as disclosed below:
</a:t>
          </a:r>
        </a:p>
      </xdr:txBody>
    </xdr:sp>
    <xdr:clientData/>
  </xdr:twoCellAnchor>
  <xdr:twoCellAnchor>
    <xdr:from>
      <xdr:col>2</xdr:col>
      <xdr:colOff>19050</xdr:colOff>
      <xdr:row>252</xdr:row>
      <xdr:rowOff>9525</xdr:rowOff>
    </xdr:from>
    <xdr:to>
      <xdr:col>8</xdr:col>
      <xdr:colOff>1047750</xdr:colOff>
      <xdr:row>261</xdr:row>
      <xdr:rowOff>161925</xdr:rowOff>
    </xdr:to>
    <xdr:sp>
      <xdr:nvSpPr>
        <xdr:cNvPr id="16" name="TextBox 34"/>
        <xdr:cNvSpPr txBox="1">
          <a:spLocks noChangeArrowheads="1"/>
        </xdr:cNvSpPr>
      </xdr:nvSpPr>
      <xdr:spPr>
        <a:xfrm>
          <a:off x="485775" y="42186225"/>
          <a:ext cx="6229350" cy="1695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Further to the letter of demand as disclosed during the quarter ended 31 March 2005, MESB had, through its solicitors served a Section 218 Notice dated 21 June 2005 on Ireka Engineering &amp; Construction Sdn Bhd (“Ireka”) for the outstanding sum of RM1,533,676.74 for the provision of Building Security System – Card Access &amp; Management System ("BSS-CAMS") for the General Office Area and Common Facilities of Government Buildings at Lot 4G3 &amp; 4G4, Precinct 4 (Phase 2) at the Federal Government administrative Centre in Putrajaya. After the discussions between both parties which were carried out on 24 June 2005 and 29 June 2005, Ireka agreed to settle the outstanding sum of RM2,528,777.39 for the provision of both BSS-CAMS and Building Control System ("BCS") by issuing MESB nine (9) post dated cheques each over a period of nine (9) months. As at the date of this announcement, all the nine (9) post dated cheques have been cleared.</a:t>
          </a:r>
        </a:p>
      </xdr:txBody>
    </xdr:sp>
    <xdr:clientData/>
  </xdr:twoCellAnchor>
  <xdr:twoCellAnchor>
    <xdr:from>
      <xdr:col>1</xdr:col>
      <xdr:colOff>0</xdr:colOff>
      <xdr:row>77</xdr:row>
      <xdr:rowOff>142875</xdr:rowOff>
    </xdr:from>
    <xdr:to>
      <xdr:col>8</xdr:col>
      <xdr:colOff>1066800</xdr:colOff>
      <xdr:row>79</xdr:row>
      <xdr:rowOff>95250</xdr:rowOff>
    </xdr:to>
    <xdr:sp>
      <xdr:nvSpPr>
        <xdr:cNvPr id="17" name="TextBox 43"/>
        <xdr:cNvSpPr txBox="1">
          <a:spLocks noChangeArrowheads="1"/>
        </xdr:cNvSpPr>
      </xdr:nvSpPr>
      <xdr:spPr>
        <a:xfrm>
          <a:off x="219075" y="12763500"/>
          <a:ext cx="651510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the corporate proposals announced but not completed as at the date of this announcement: 
</a:t>
          </a:r>
        </a:p>
      </xdr:txBody>
    </xdr:sp>
    <xdr:clientData/>
  </xdr:twoCellAnchor>
  <xdr:twoCellAnchor>
    <xdr:from>
      <xdr:col>2</xdr:col>
      <xdr:colOff>9525</xdr:colOff>
      <xdr:row>132</xdr:row>
      <xdr:rowOff>9525</xdr:rowOff>
    </xdr:from>
    <xdr:to>
      <xdr:col>8</xdr:col>
      <xdr:colOff>1057275</xdr:colOff>
      <xdr:row>134</xdr:row>
      <xdr:rowOff>85725</xdr:rowOff>
    </xdr:to>
    <xdr:sp>
      <xdr:nvSpPr>
        <xdr:cNvPr id="18" name="TextBox 45"/>
        <xdr:cNvSpPr txBox="1">
          <a:spLocks noChangeArrowheads="1"/>
        </xdr:cNvSpPr>
      </xdr:nvSpPr>
      <xdr:spPr>
        <a:xfrm>
          <a:off x="476250" y="21536025"/>
          <a:ext cx="6248400"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August 2006, the Company had, via its advisor, Hwang DBS Securities Berhad announced the following proposals:
</a:t>
          </a:r>
        </a:p>
      </xdr:txBody>
    </xdr:sp>
    <xdr:clientData/>
  </xdr:twoCellAnchor>
  <xdr:twoCellAnchor>
    <xdr:from>
      <xdr:col>2</xdr:col>
      <xdr:colOff>19050</xdr:colOff>
      <xdr:row>262</xdr:row>
      <xdr:rowOff>0</xdr:rowOff>
    </xdr:from>
    <xdr:to>
      <xdr:col>8</xdr:col>
      <xdr:colOff>1066800</xdr:colOff>
      <xdr:row>271</xdr:row>
      <xdr:rowOff>142875</xdr:rowOff>
    </xdr:to>
    <xdr:sp>
      <xdr:nvSpPr>
        <xdr:cNvPr id="19" name="TextBox 46"/>
        <xdr:cNvSpPr txBox="1">
          <a:spLocks noChangeArrowheads="1"/>
        </xdr:cNvSpPr>
      </xdr:nvSpPr>
      <xdr:spPr>
        <a:xfrm>
          <a:off x="485775" y="43891200"/>
          <a:ext cx="6248400" cy="1685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is therefore estimated at RM903,550.00. The Plaintiffs claimed that the death was caused by the alleged negligence of MESB and University Teknologi Petronas. A Statement of Defence was filed with the Ipoh High Court on 11 January 2006 by MESB’s solicitors. A reply to the Statement of Defence was dated 10 February 2006. 
</a:t>
          </a:r>
        </a:p>
      </xdr:txBody>
    </xdr:sp>
    <xdr:clientData/>
  </xdr:twoCellAnchor>
  <xdr:twoCellAnchor>
    <xdr:from>
      <xdr:col>1</xdr:col>
      <xdr:colOff>9525</xdr:colOff>
      <xdr:row>23</xdr:row>
      <xdr:rowOff>161925</xdr:rowOff>
    </xdr:from>
    <xdr:to>
      <xdr:col>8</xdr:col>
      <xdr:colOff>1066800</xdr:colOff>
      <xdr:row>30</xdr:row>
      <xdr:rowOff>76200</xdr:rowOff>
    </xdr:to>
    <xdr:sp>
      <xdr:nvSpPr>
        <xdr:cNvPr id="20" name="TextBox 47"/>
        <xdr:cNvSpPr txBox="1">
          <a:spLocks noChangeArrowheads="1"/>
        </xdr:cNvSpPr>
      </xdr:nvSpPr>
      <xdr:spPr>
        <a:xfrm>
          <a:off x="228600" y="3895725"/>
          <a:ext cx="6505575" cy="1095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ended 31 December 2006 decreased by RM0.93 million or 3% as compared to that of the previous quarter ended 30 September 2006, while the profit before tax for the current quarter ended 31 December 2006 of RM3.59 million increased by RM0.31 million or 9% from the preceding quarter ended 30 September 2006 of RM3.28 million. The increase in profit before tax  as oppose to the drop in revenue was mainly due to  higher gross profit for the current quarter despite higher operating cost being incurred for the current quarter as compared to the preceding quarter. 
</a:t>
          </a:r>
        </a:p>
      </xdr:txBody>
    </xdr:sp>
    <xdr:clientData/>
  </xdr:twoCellAnchor>
  <xdr:twoCellAnchor>
    <xdr:from>
      <xdr:col>1</xdr:col>
      <xdr:colOff>9525</xdr:colOff>
      <xdr:row>33</xdr:row>
      <xdr:rowOff>0</xdr:rowOff>
    </xdr:from>
    <xdr:to>
      <xdr:col>8</xdr:col>
      <xdr:colOff>1066800</xdr:colOff>
      <xdr:row>39</xdr:row>
      <xdr:rowOff>66675</xdr:rowOff>
    </xdr:to>
    <xdr:sp>
      <xdr:nvSpPr>
        <xdr:cNvPr id="21" name="TextBox 48"/>
        <xdr:cNvSpPr txBox="1">
          <a:spLocks noChangeArrowheads="1"/>
        </xdr:cNvSpPr>
      </xdr:nvSpPr>
      <xdr:spPr>
        <a:xfrm>
          <a:off x="228600" y="5410200"/>
          <a:ext cx="6505575" cy="1095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Over the past few years, the Group has been actively embarking on product diversification and geographical expansion strategies through its continuous research and development effort and by working closely with its strategic partners. 
In view of the above and the order book, as well as the potential projects the Group is currently pursuing, both locally and overseas, the Directors are of the opinion that the Group should be able to maintain its performance in accordance to expectations for the next financial year ending 31 December 2007.
</a:t>
          </a:r>
        </a:p>
      </xdr:txBody>
    </xdr:sp>
    <xdr:clientData/>
  </xdr:twoCellAnchor>
  <xdr:twoCellAnchor>
    <xdr:from>
      <xdr:col>2</xdr:col>
      <xdr:colOff>19050</xdr:colOff>
      <xdr:row>100</xdr:row>
      <xdr:rowOff>28575</xdr:rowOff>
    </xdr:from>
    <xdr:to>
      <xdr:col>8</xdr:col>
      <xdr:colOff>1057275</xdr:colOff>
      <xdr:row>113</xdr:row>
      <xdr:rowOff>0</xdr:rowOff>
    </xdr:to>
    <xdr:sp>
      <xdr:nvSpPr>
        <xdr:cNvPr id="22" name="TextBox 50"/>
        <xdr:cNvSpPr txBox="1">
          <a:spLocks noChangeArrowheads="1"/>
        </xdr:cNvSpPr>
      </xdr:nvSpPr>
      <xdr:spPr>
        <a:xfrm>
          <a:off x="485775" y="16373475"/>
          <a:ext cx="6238875" cy="2076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18 May 2006, MGB announced that the Company had on 17 May 2006 entered into a binding Heads of Agreement with FEELingK Co., Ltd (“FEELingK”) to set up a joint venture company, to be named as FEELingK Malaysia Sdn Bhd (“FKSB”)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MGB and FEELingK (“Joint Venture Agreement”).  The shareholdings of the respective joint venture partners shall be as follows: MGB (60%) and FEELingK (40%).  
On 7 July 2006, MGB announced that the Company had on 6 July 2006 acquired 2 ordinary shares of RM1.00 each in FKSB representing 100% of its issued and paid-up share capital for a total cash consideration of RM2.00 from Ng Ah Fong and Teng Mee Leng. On even date, the Company further subscribed 98 ordinary shares of RM1.00 each in FKSB. As at the date of this announcement, both parties are in the midst of finalising a cooperation agreement.</a:t>
          </a:r>
        </a:p>
      </xdr:txBody>
    </xdr:sp>
    <xdr:clientData/>
  </xdr:twoCellAnchor>
  <xdr:twoCellAnchor>
    <xdr:from>
      <xdr:col>2</xdr:col>
      <xdr:colOff>28575</xdr:colOff>
      <xdr:row>116</xdr:row>
      <xdr:rowOff>0</xdr:rowOff>
    </xdr:from>
    <xdr:to>
      <xdr:col>8</xdr:col>
      <xdr:colOff>1057275</xdr:colOff>
      <xdr:row>127</xdr:row>
      <xdr:rowOff>152400</xdr:rowOff>
    </xdr:to>
    <xdr:sp>
      <xdr:nvSpPr>
        <xdr:cNvPr id="23" name="TextBox 51"/>
        <xdr:cNvSpPr txBox="1">
          <a:spLocks noChangeArrowheads="1"/>
        </xdr:cNvSpPr>
      </xdr:nvSpPr>
      <xdr:spPr>
        <a:xfrm>
          <a:off x="495300" y="18935700"/>
          <a:ext cx="6229350" cy="1933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As at the date of this announcement, an initial approval to set up a Limited Liability Company ("LLC") has been obtained from the Department of Economic Development, Dubai and the LLC is in the midst of being set up.</a:t>
          </a:r>
        </a:p>
      </xdr:txBody>
    </xdr:sp>
    <xdr:clientData/>
  </xdr:twoCellAnchor>
  <xdr:twoCellAnchor>
    <xdr:from>
      <xdr:col>2</xdr:col>
      <xdr:colOff>247650</xdr:colOff>
      <xdr:row>128</xdr:row>
      <xdr:rowOff>19050</xdr:rowOff>
    </xdr:from>
    <xdr:to>
      <xdr:col>8</xdr:col>
      <xdr:colOff>990600</xdr:colOff>
      <xdr:row>131</xdr:row>
      <xdr:rowOff>85725</xdr:rowOff>
    </xdr:to>
    <xdr:sp>
      <xdr:nvSpPr>
        <xdr:cNvPr id="24" name="TextBox 53"/>
        <xdr:cNvSpPr txBox="1">
          <a:spLocks noChangeArrowheads="1"/>
        </xdr:cNvSpPr>
      </xdr:nvSpPr>
      <xdr:spPr>
        <a:xfrm>
          <a:off x="714375" y="20897850"/>
          <a:ext cx="5943600"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a:t>
          </a:r>
        </a:p>
      </xdr:txBody>
    </xdr:sp>
    <xdr:clientData/>
  </xdr:twoCellAnchor>
  <xdr:twoCellAnchor>
    <xdr:from>
      <xdr:col>2</xdr:col>
      <xdr:colOff>238125</xdr:colOff>
      <xdr:row>135</xdr:row>
      <xdr:rowOff>9525</xdr:rowOff>
    </xdr:from>
    <xdr:to>
      <xdr:col>8</xdr:col>
      <xdr:colOff>1066800</xdr:colOff>
      <xdr:row>141</xdr:row>
      <xdr:rowOff>76200</xdr:rowOff>
    </xdr:to>
    <xdr:sp>
      <xdr:nvSpPr>
        <xdr:cNvPr id="25" name="TextBox 55"/>
        <xdr:cNvSpPr txBox="1">
          <a:spLocks noChangeArrowheads="1"/>
        </xdr:cNvSpPr>
      </xdr:nvSpPr>
      <xdr:spPr>
        <a:xfrm>
          <a:off x="704850" y="22021800"/>
          <a:ext cx="602932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125 ordinary shares of Hong Kong Dollar ("HK$") 1.00 each in Unilink Development Limited ("Unilink") ("Unilink Shares") representing 12.5% equity interest in Unilink for a purchase consideration of Renminbi ("RMB") 15,000,000 (equivalent to approximately RM6,912,442 at a foreign exchange rate of RM1.00:RMB2.17) to be satisfied by the issuance of 23,041,474 new ordinary shares of RM0.10 each in MGB ("MGB Shares") at an issue price of RM0.30 per MGB Share ("Proposed Acquisition of Unilink")
</a:t>
          </a:r>
        </a:p>
      </xdr:txBody>
    </xdr:sp>
    <xdr:clientData/>
  </xdr:twoCellAnchor>
  <xdr:twoCellAnchor>
    <xdr:from>
      <xdr:col>2</xdr:col>
      <xdr:colOff>238125</xdr:colOff>
      <xdr:row>150</xdr:row>
      <xdr:rowOff>9525</xdr:rowOff>
    </xdr:from>
    <xdr:to>
      <xdr:col>8</xdr:col>
      <xdr:colOff>1066800</xdr:colOff>
      <xdr:row>155</xdr:row>
      <xdr:rowOff>66675</xdr:rowOff>
    </xdr:to>
    <xdr:sp>
      <xdr:nvSpPr>
        <xdr:cNvPr id="26" name="TextBox 56"/>
        <xdr:cNvSpPr txBox="1">
          <a:spLocks noChangeArrowheads="1"/>
        </xdr:cNvSpPr>
      </xdr:nvSpPr>
      <xdr:spPr>
        <a:xfrm>
          <a:off x="704850" y="24450675"/>
          <a:ext cx="602932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10,000 ordinary shares of HK$1.00 each in HK Broadway Electronics Company Limited ("HK Broadway") ("HK Broadway Shares") representing 100% equity interest in HK Broadway for a purchase consideration of RMB15,000,000 (equivalent to approximately RM6,912,442 at a foreign exchange rate of RM1.00:RMB2.17) to be satisfied by the issuance of 23,041,474 new MGB Shares at an issue price of RM0.30 per MGB Share ("Proposed Acquisition of HK Broadway).
</a:t>
          </a:r>
        </a:p>
      </xdr:txBody>
    </xdr:sp>
    <xdr:clientData/>
  </xdr:twoCellAnchor>
  <xdr:twoCellAnchor>
    <xdr:from>
      <xdr:col>2</xdr:col>
      <xdr:colOff>238125</xdr:colOff>
      <xdr:row>156</xdr:row>
      <xdr:rowOff>9525</xdr:rowOff>
    </xdr:from>
    <xdr:to>
      <xdr:col>8</xdr:col>
      <xdr:colOff>1057275</xdr:colOff>
      <xdr:row>161</xdr:row>
      <xdr:rowOff>381000</xdr:rowOff>
    </xdr:to>
    <xdr:sp>
      <xdr:nvSpPr>
        <xdr:cNvPr id="27" name="TextBox 57"/>
        <xdr:cNvSpPr txBox="1">
          <a:spLocks noChangeArrowheads="1"/>
        </xdr:cNvSpPr>
      </xdr:nvSpPr>
      <xdr:spPr>
        <a:xfrm>
          <a:off x="704850" y="25422225"/>
          <a:ext cx="6019800" cy="1181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call option arrangement between MGB and Zonemax whereby Zonemax has granted MGB a call option to acquire 563 Unilink Shares representing approximately 56.25% equity interest in Unilink for a purchase consideration of RMB67,500,000 (“Call Option”) which shall be satisfied by the issuance of up to 103,686,636 new MGB Shares at an issue price of RM0.30 and/or cash payment to be mutually agreed upon by Zonemax and MGB or, if the Proposed Bonus Issue (as defined hereinafter) is implemented, 182,976,416 new MGB Shares at an issue price of RM0.17 per MGB Share and/or cash payment to be mutually agreed by Zonemax and MGB (“Proposed Call Option”)
</a:t>
          </a:r>
        </a:p>
      </xdr:txBody>
    </xdr:sp>
    <xdr:clientData/>
  </xdr:twoCellAnchor>
  <xdr:twoCellAnchor>
    <xdr:from>
      <xdr:col>2</xdr:col>
      <xdr:colOff>238125</xdr:colOff>
      <xdr:row>162</xdr:row>
      <xdr:rowOff>9525</xdr:rowOff>
    </xdr:from>
    <xdr:to>
      <xdr:col>8</xdr:col>
      <xdr:colOff>1066800</xdr:colOff>
      <xdr:row>166</xdr:row>
      <xdr:rowOff>104775</xdr:rowOff>
    </xdr:to>
    <xdr:sp>
      <xdr:nvSpPr>
        <xdr:cNvPr id="28" name="TextBox 58"/>
        <xdr:cNvSpPr txBox="1">
          <a:spLocks noChangeArrowheads="1"/>
        </xdr:cNvSpPr>
      </xdr:nvSpPr>
      <xdr:spPr>
        <a:xfrm>
          <a:off x="704850" y="26746200"/>
          <a:ext cx="6029325"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private placement of up to 42,531,000 new MGB Shares ("Placement Shares")   representing fifteen percent (15%) of the existing issued and paid-up share capital of MGB at an issue price to be determined based on a discount of not more than ten percent (10%) on the five (5) day volume weighted average market price of Company's Shares ("VWAMP") ("Proposed Private Placement").
</a:t>
          </a:r>
        </a:p>
      </xdr:txBody>
    </xdr:sp>
    <xdr:clientData/>
  </xdr:twoCellAnchor>
  <xdr:twoCellAnchor>
    <xdr:from>
      <xdr:col>2</xdr:col>
      <xdr:colOff>238125</xdr:colOff>
      <xdr:row>167</xdr:row>
      <xdr:rowOff>9525</xdr:rowOff>
    </xdr:from>
    <xdr:to>
      <xdr:col>8</xdr:col>
      <xdr:colOff>1066800</xdr:colOff>
      <xdr:row>169</xdr:row>
      <xdr:rowOff>152400</xdr:rowOff>
    </xdr:to>
    <xdr:sp>
      <xdr:nvSpPr>
        <xdr:cNvPr id="29" name="TextBox 59"/>
        <xdr:cNvSpPr txBox="1">
          <a:spLocks noChangeArrowheads="1"/>
        </xdr:cNvSpPr>
      </xdr:nvSpPr>
      <xdr:spPr>
        <a:xfrm>
          <a:off x="704850" y="27555825"/>
          <a:ext cx="6029325"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bonus issue of up to 318,989,098 new Company's Shares ("Bonus Shares") to be credited as fully paid-up on the basis of six (6) Bonus Shares for every seven (7) MGB Shares held ("Proposed Bonus Issue").
</a:t>
          </a:r>
        </a:p>
      </xdr:txBody>
    </xdr:sp>
    <xdr:clientData/>
  </xdr:twoCellAnchor>
  <xdr:twoCellAnchor>
    <xdr:from>
      <xdr:col>2</xdr:col>
      <xdr:colOff>238125</xdr:colOff>
      <xdr:row>171</xdr:row>
      <xdr:rowOff>9525</xdr:rowOff>
    </xdr:from>
    <xdr:to>
      <xdr:col>8</xdr:col>
      <xdr:colOff>1066800</xdr:colOff>
      <xdr:row>173</xdr:row>
      <xdr:rowOff>133350</xdr:rowOff>
    </xdr:to>
    <xdr:sp>
      <xdr:nvSpPr>
        <xdr:cNvPr id="30" name="TextBox 60"/>
        <xdr:cNvSpPr txBox="1">
          <a:spLocks noChangeArrowheads="1"/>
        </xdr:cNvSpPr>
      </xdr:nvSpPr>
      <xdr:spPr>
        <a:xfrm>
          <a:off x="704850" y="28203525"/>
          <a:ext cx="60293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increase in the authorised share capital of MGB from RM50,000,000 comprising 500,000,000 MGB Shares to RM100,000,000 comprising 1,000,000,000 Company's Shares ("Proposed IASC")
</a:t>
          </a:r>
        </a:p>
      </xdr:txBody>
    </xdr:sp>
    <xdr:clientData/>
  </xdr:twoCellAnchor>
  <xdr:twoCellAnchor>
    <xdr:from>
      <xdr:col>2</xdr:col>
      <xdr:colOff>238125</xdr:colOff>
      <xdr:row>174</xdr:row>
      <xdr:rowOff>9525</xdr:rowOff>
    </xdr:from>
    <xdr:to>
      <xdr:col>8</xdr:col>
      <xdr:colOff>1066800</xdr:colOff>
      <xdr:row>176</xdr:row>
      <xdr:rowOff>133350</xdr:rowOff>
    </xdr:to>
    <xdr:sp>
      <xdr:nvSpPr>
        <xdr:cNvPr id="31" name="TextBox 61"/>
        <xdr:cNvSpPr txBox="1">
          <a:spLocks noChangeArrowheads="1"/>
        </xdr:cNvSpPr>
      </xdr:nvSpPr>
      <xdr:spPr>
        <a:xfrm>
          <a:off x="704850" y="28689300"/>
          <a:ext cx="60293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amendments to the Memorandum and Articles of Association ("M&amp;A") of Company's ("Proposed M&amp;A Amendments")
</a:t>
          </a:r>
        </a:p>
      </xdr:txBody>
    </xdr:sp>
    <xdr:clientData/>
  </xdr:twoCellAnchor>
  <xdr:twoCellAnchor>
    <xdr:from>
      <xdr:col>2</xdr:col>
      <xdr:colOff>238125</xdr:colOff>
      <xdr:row>177</xdr:row>
      <xdr:rowOff>9525</xdr:rowOff>
    </xdr:from>
    <xdr:to>
      <xdr:col>8</xdr:col>
      <xdr:colOff>1066800</xdr:colOff>
      <xdr:row>180</xdr:row>
      <xdr:rowOff>133350</xdr:rowOff>
    </xdr:to>
    <xdr:sp>
      <xdr:nvSpPr>
        <xdr:cNvPr id="32" name="TextBox 62"/>
        <xdr:cNvSpPr txBox="1">
          <a:spLocks noChangeArrowheads="1"/>
        </xdr:cNvSpPr>
      </xdr:nvSpPr>
      <xdr:spPr>
        <a:xfrm>
          <a:off x="704850" y="29175075"/>
          <a:ext cx="6029325"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transfer of the listing of and quotation for the entire issued and paid-up share capital of the Company from the MESDAQ Market to the Main Board of Bursa Malaysia Securities Berhad ("Bursa Securities") ("Proposed Transfer").
</a:t>
          </a:r>
        </a:p>
      </xdr:txBody>
    </xdr:sp>
    <xdr:clientData/>
  </xdr:twoCellAnchor>
  <xdr:twoCellAnchor>
    <xdr:from>
      <xdr:col>2</xdr:col>
      <xdr:colOff>9525</xdr:colOff>
      <xdr:row>181</xdr:row>
      <xdr:rowOff>9525</xdr:rowOff>
    </xdr:from>
    <xdr:to>
      <xdr:col>8</xdr:col>
      <xdr:colOff>1057275</xdr:colOff>
      <xdr:row>193</xdr:row>
      <xdr:rowOff>123825</xdr:rowOff>
    </xdr:to>
    <xdr:sp>
      <xdr:nvSpPr>
        <xdr:cNvPr id="33" name="TextBox 63"/>
        <xdr:cNvSpPr txBox="1">
          <a:spLocks noChangeArrowheads="1"/>
        </xdr:cNvSpPr>
      </xdr:nvSpPr>
      <xdr:spPr>
        <a:xfrm>
          <a:off x="476250" y="29822775"/>
          <a:ext cx="6248400" cy="2057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6 November 2006, the Company, via its advisor further announced that the Securities Commission ("SC") (Securities Issues Department and Equity Compliance Unit), had, vide its letter dated 3 November 2006, approved the above Proposals, subject to the conditions as stated in the said announcement. On 24 January 2007, the Company's advisor further announced that SC had vide its letter dated 19 January 2007 approved a revision to certain terms and conditions of the above Proposals.
On 26 February 2007, the Company's advisor further announced that Bank Negara Malaysia (“BNM”) had, vide its letter dated 14 February 2007 approved the investment abroad to be made by MGB for the Proposed Acquisition of Unilink and the Proposed Call Option subject to certain conditions.  The Proposed Acquisition of HK Broadway has been registered with BNM. 
The Circular to shareholders on the Proposals will be despatched to shareholders in due course. 
</a:t>
          </a:r>
        </a:p>
      </xdr:txBody>
    </xdr:sp>
    <xdr:clientData/>
  </xdr:twoCellAnchor>
  <xdr:twoCellAnchor>
    <xdr:from>
      <xdr:col>1</xdr:col>
      <xdr:colOff>0</xdr:colOff>
      <xdr:row>215</xdr:row>
      <xdr:rowOff>9525</xdr:rowOff>
    </xdr:from>
    <xdr:to>
      <xdr:col>8</xdr:col>
      <xdr:colOff>1066800</xdr:colOff>
      <xdr:row>216</xdr:row>
      <xdr:rowOff>123825</xdr:rowOff>
    </xdr:to>
    <xdr:sp>
      <xdr:nvSpPr>
        <xdr:cNvPr id="34" name="TextBox 64"/>
        <xdr:cNvSpPr txBox="1">
          <a:spLocks noChangeArrowheads="1"/>
        </xdr:cNvSpPr>
      </xdr:nvSpPr>
      <xdr:spPr>
        <a:xfrm>
          <a:off x="219075" y="35994975"/>
          <a:ext cx="6515100"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total borrowings, all of which were secured, as at 31 December 2006 were as follows:-
</a:t>
          </a:r>
        </a:p>
      </xdr:txBody>
    </xdr:sp>
    <xdr:clientData/>
  </xdr:twoCellAnchor>
  <xdr:twoCellAnchor>
    <xdr:from>
      <xdr:col>2</xdr:col>
      <xdr:colOff>19050</xdr:colOff>
      <xdr:row>282</xdr:row>
      <xdr:rowOff>19050</xdr:rowOff>
    </xdr:from>
    <xdr:to>
      <xdr:col>8</xdr:col>
      <xdr:colOff>1038225</xdr:colOff>
      <xdr:row>297</xdr:row>
      <xdr:rowOff>133350</xdr:rowOff>
    </xdr:to>
    <xdr:sp>
      <xdr:nvSpPr>
        <xdr:cNvPr id="35" name="TextBox 65"/>
        <xdr:cNvSpPr txBox="1">
          <a:spLocks noChangeArrowheads="1"/>
        </xdr:cNvSpPr>
      </xdr:nvSpPr>
      <xdr:spPr>
        <a:xfrm>
          <a:off x="485775" y="47339250"/>
          <a:ext cx="6219825" cy="2686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p>
      </xdr:txBody>
    </xdr:sp>
    <xdr:clientData/>
  </xdr:twoCellAnchor>
  <xdr:twoCellAnchor>
    <xdr:from>
      <xdr:col>2</xdr:col>
      <xdr:colOff>19050</xdr:colOff>
      <xdr:row>272</xdr:row>
      <xdr:rowOff>9525</xdr:rowOff>
    </xdr:from>
    <xdr:to>
      <xdr:col>8</xdr:col>
      <xdr:colOff>1066800</xdr:colOff>
      <xdr:row>279</xdr:row>
      <xdr:rowOff>57150</xdr:rowOff>
    </xdr:to>
    <xdr:sp>
      <xdr:nvSpPr>
        <xdr:cNvPr id="36" name="TextBox 66"/>
        <xdr:cNvSpPr txBox="1">
          <a:spLocks noChangeArrowheads="1"/>
        </xdr:cNvSpPr>
      </xdr:nvSpPr>
      <xdr:spPr>
        <a:xfrm>
          <a:off x="485775" y="45615225"/>
          <a:ext cx="6248400" cy="1247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May 2006, MESB’s solicitors was served with the Plaintiffs’ application for abridgement of time to file a claim in respect of Dependency Claim against MESB. Two (2) affidavits in opposition of the Plaintiffs’ application affirmed on 31 May 2006 and 30 June 2006 have been duly filed on 1 June 2006 and 5 July 2006 respectively at the Ipoh High Court. The Registrar has on 8 September 2006 ruled in favour of the Plaintiffs’ application for extension of time and cost to be borne by the Plaintiffs. A notice of appeal to the Judge against the decision of the Registrar dated 13 September 2006 has been filed at the Ipoh High Court and the Court has fixed 14 March 2007 as the hearing date.</a:t>
          </a:r>
        </a:p>
      </xdr:txBody>
    </xdr:sp>
    <xdr:clientData/>
  </xdr:twoCellAnchor>
  <xdr:twoCellAnchor>
    <xdr:from>
      <xdr:col>2</xdr:col>
      <xdr:colOff>247650</xdr:colOff>
      <xdr:row>167</xdr:row>
      <xdr:rowOff>0</xdr:rowOff>
    </xdr:from>
    <xdr:to>
      <xdr:col>8</xdr:col>
      <xdr:colOff>990600</xdr:colOff>
      <xdr:row>167</xdr:row>
      <xdr:rowOff>0</xdr:rowOff>
    </xdr:to>
    <xdr:sp>
      <xdr:nvSpPr>
        <xdr:cNvPr id="37" name="TextBox 67"/>
        <xdr:cNvSpPr txBox="1">
          <a:spLocks noChangeArrowheads="1"/>
        </xdr:cNvSpPr>
      </xdr:nvSpPr>
      <xdr:spPr>
        <a:xfrm>
          <a:off x="714375" y="27546300"/>
          <a:ext cx="5943600"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298</xdr:row>
      <xdr:rowOff>19050</xdr:rowOff>
    </xdr:from>
    <xdr:to>
      <xdr:col>8</xdr:col>
      <xdr:colOff>1057275</xdr:colOff>
      <xdr:row>311</xdr:row>
      <xdr:rowOff>76200</xdr:rowOff>
    </xdr:to>
    <xdr:sp>
      <xdr:nvSpPr>
        <xdr:cNvPr id="38" name="TextBox 71"/>
        <xdr:cNvSpPr txBox="1">
          <a:spLocks noChangeArrowheads="1"/>
        </xdr:cNvSpPr>
      </xdr:nvSpPr>
      <xdr:spPr>
        <a:xfrm>
          <a:off x="485775" y="50082450"/>
          <a:ext cx="6238875" cy="2286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p>
      </xdr:txBody>
    </xdr:sp>
    <xdr:clientData/>
  </xdr:twoCellAnchor>
  <xdr:twoCellAnchor>
    <xdr:from>
      <xdr:col>2</xdr:col>
      <xdr:colOff>247650</xdr:colOff>
      <xdr:row>146</xdr:row>
      <xdr:rowOff>19050</xdr:rowOff>
    </xdr:from>
    <xdr:to>
      <xdr:col>8</xdr:col>
      <xdr:colOff>1038225</xdr:colOff>
      <xdr:row>149</xdr:row>
      <xdr:rowOff>85725</xdr:rowOff>
    </xdr:to>
    <xdr:sp>
      <xdr:nvSpPr>
        <xdr:cNvPr id="39" name="TextBox 72"/>
        <xdr:cNvSpPr txBox="1">
          <a:spLocks noChangeArrowheads="1"/>
        </xdr:cNvSpPr>
      </xdr:nvSpPr>
      <xdr:spPr>
        <a:xfrm>
          <a:off x="714375" y="23812500"/>
          <a:ext cx="5991225"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B9" sqref="B9"/>
    </sheetView>
  </sheetViews>
  <sheetFormatPr defaultColWidth="9.140625" defaultRowHeight="12.75"/>
  <cols>
    <col min="1" max="1" width="9.28125" style="0" bestFit="1" customWidth="1"/>
  </cols>
  <sheetData>
    <row r="10" spans="2:8" ht="23.25">
      <c r="B10" s="126" t="s">
        <v>103</v>
      </c>
      <c r="C10" s="126"/>
      <c r="D10" s="126"/>
      <c r="E10" s="126"/>
      <c r="F10" s="126"/>
      <c r="G10" s="126"/>
      <c r="H10" s="126"/>
    </row>
    <row r="11" spans="2:8" ht="15" customHeight="1">
      <c r="B11" s="127" t="s">
        <v>104</v>
      </c>
      <c r="C11" s="127"/>
      <c r="D11" s="127"/>
      <c r="E11" s="127"/>
      <c r="F11" s="127"/>
      <c r="G11" s="127"/>
      <c r="H11" s="127"/>
    </row>
    <row r="12" spans="2:8" ht="15" customHeight="1">
      <c r="B12" s="127" t="s">
        <v>105</v>
      </c>
      <c r="C12" s="127"/>
      <c r="D12" s="127"/>
      <c r="E12" s="127"/>
      <c r="F12" s="127"/>
      <c r="G12" s="127"/>
      <c r="H12" s="127"/>
    </row>
    <row r="13" ht="21">
      <c r="B13" s="48"/>
    </row>
    <row r="14" spans="2:8" s="49" customFormat="1" ht="18">
      <c r="B14" s="124" t="s">
        <v>107</v>
      </c>
      <c r="C14" s="124"/>
      <c r="D14" s="124"/>
      <c r="E14" s="124"/>
      <c r="F14" s="124"/>
      <c r="G14" s="124"/>
      <c r="H14" s="124"/>
    </row>
    <row r="15" s="49" customFormat="1" ht="18">
      <c r="B15" s="50"/>
    </row>
    <row r="16" spans="2:8" s="49" customFormat="1" ht="18">
      <c r="B16" s="124" t="s">
        <v>289</v>
      </c>
      <c r="C16" s="124"/>
      <c r="D16" s="124"/>
      <c r="E16" s="124"/>
      <c r="F16" s="124"/>
      <c r="G16" s="124"/>
      <c r="H16" s="124"/>
    </row>
    <row r="17" s="49" customFormat="1" ht="18">
      <c r="B17" s="50"/>
    </row>
    <row r="18" spans="2:8" s="49" customFormat="1" ht="18">
      <c r="B18" s="125" t="s">
        <v>279</v>
      </c>
      <c r="C18" s="125"/>
      <c r="D18" s="125"/>
      <c r="E18" s="125"/>
      <c r="F18" s="125"/>
      <c r="G18" s="125"/>
      <c r="H18" s="125"/>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3"/>
  <sheetViews>
    <sheetView tabSelected="1" view="pageBreakPreview" zoomScaleSheetLayoutView="100" workbookViewId="0" topLeftCell="A16">
      <selection activeCell="G36" sqref="G36"/>
    </sheetView>
  </sheetViews>
  <sheetFormatPr defaultColWidth="9.140625" defaultRowHeight="12.75"/>
  <cols>
    <col min="1" max="1" width="10.28125" style="2" customWidth="1"/>
    <col min="2" max="2" width="21.28125" style="2" customWidth="1"/>
    <col min="3" max="3" width="7.00390625" style="30"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3.5">
      <c r="A1" s="1" t="s">
        <v>0</v>
      </c>
    </row>
    <row r="2" ht="12.75">
      <c r="A2" s="2" t="s">
        <v>1</v>
      </c>
    </row>
    <row r="4" spans="1:8" s="1" customFormat="1" ht="13.5">
      <c r="A4" s="1" t="s">
        <v>217</v>
      </c>
      <c r="C4" s="44"/>
      <c r="D4" s="4"/>
      <c r="E4" s="4"/>
      <c r="F4" s="4"/>
      <c r="G4" s="4"/>
      <c r="H4" s="4"/>
    </row>
    <row r="5" spans="1:8" s="1" customFormat="1" ht="13.5">
      <c r="A5" s="1" t="s">
        <v>284</v>
      </c>
      <c r="C5" s="44"/>
      <c r="D5" s="4"/>
      <c r="E5" s="4"/>
      <c r="F5" s="4"/>
      <c r="G5" s="4"/>
      <c r="H5" s="4"/>
    </row>
    <row r="6" spans="1:5" ht="12.75">
      <c r="A6" s="2" t="s">
        <v>2</v>
      </c>
      <c r="E6" s="72"/>
    </row>
    <row r="8" spans="4:8" ht="13.5">
      <c r="D8" s="128" t="s">
        <v>142</v>
      </c>
      <c r="E8" s="128"/>
      <c r="F8" s="59"/>
      <c r="G8" s="128" t="s">
        <v>129</v>
      </c>
      <c r="H8" s="128"/>
    </row>
    <row r="9" spans="3:8" ht="13.5">
      <c r="C9" s="44" t="s">
        <v>62</v>
      </c>
      <c r="D9" s="59" t="s">
        <v>280</v>
      </c>
      <c r="E9" s="59" t="s">
        <v>156</v>
      </c>
      <c r="F9" s="59"/>
      <c r="G9" s="59" t="str">
        <f>D9</f>
        <v>31.12.2006</v>
      </c>
      <c r="H9" s="59" t="str">
        <f>E9</f>
        <v>31.12.2005</v>
      </c>
    </row>
    <row r="10" spans="4:8" ht="13.5">
      <c r="D10" s="59"/>
      <c r="E10" s="59"/>
      <c r="F10" s="59"/>
      <c r="G10" s="114"/>
      <c r="H10" s="59"/>
    </row>
    <row r="11" spans="4:8" ht="13.5">
      <c r="D11" s="59" t="s">
        <v>28</v>
      </c>
      <c r="E11" s="59" t="s">
        <v>28</v>
      </c>
      <c r="F11" s="59"/>
      <c r="G11" s="59" t="s">
        <v>28</v>
      </c>
      <c r="H11" s="59" t="s">
        <v>28</v>
      </c>
    </row>
    <row r="12" spans="4:8" ht="12.75">
      <c r="D12" s="5"/>
      <c r="E12" s="5"/>
      <c r="F12" s="5"/>
      <c r="G12" s="5"/>
      <c r="H12" s="5"/>
    </row>
    <row r="13" spans="1:10" ht="12.75">
      <c r="A13" s="2" t="s">
        <v>3</v>
      </c>
      <c r="D13" s="3">
        <f>G13-25380416-25420032-30534599</f>
        <v>29607920</v>
      </c>
      <c r="E13" s="3">
        <f>H13-56009346</f>
        <v>28464556</v>
      </c>
      <c r="G13" s="3">
        <v>110942967</v>
      </c>
      <c r="H13" s="3">
        <v>84473902</v>
      </c>
      <c r="I13" s="87"/>
      <c r="J13" s="88"/>
    </row>
    <row r="15" spans="1:8" ht="12.75">
      <c r="A15" s="2" t="s">
        <v>4</v>
      </c>
      <c r="D15" s="6">
        <f>G15+20336295+20340157+24798795</f>
        <v>-22174446</v>
      </c>
      <c r="E15" s="6">
        <f>H15+40107693</f>
        <v>-20820958</v>
      </c>
      <c r="G15" s="6">
        <v>-87649693</v>
      </c>
      <c r="H15" s="6">
        <v>-60928651</v>
      </c>
    </row>
    <row r="17" spans="1:8" ht="12.75">
      <c r="A17" s="2" t="s">
        <v>5</v>
      </c>
      <c r="D17" s="3">
        <f>SUM(D13:D15)</f>
        <v>7433474</v>
      </c>
      <c r="E17" s="3">
        <f>SUM(E13:E15)</f>
        <v>7643598</v>
      </c>
      <c r="G17" s="3">
        <f>SUM(G13:G15)</f>
        <v>23293274</v>
      </c>
      <c r="H17" s="3">
        <f>SUM(H13:H15)</f>
        <v>23545251</v>
      </c>
    </row>
    <row r="19" spans="1:8" ht="12.75">
      <c r="A19" s="2" t="s">
        <v>6</v>
      </c>
      <c r="D19" s="3">
        <f>G19-448647</f>
        <v>26872</v>
      </c>
      <c r="E19" s="3">
        <f>213000-160050</f>
        <v>52950</v>
      </c>
      <c r="G19" s="3">
        <v>475519</v>
      </c>
      <c r="H19" s="3">
        <v>213000</v>
      </c>
    </row>
    <row r="20" spans="4:8" ht="12.75">
      <c r="D20" s="11"/>
      <c r="E20" s="11"/>
      <c r="F20" s="11"/>
      <c r="G20" s="11"/>
      <c r="H20" s="11"/>
    </row>
    <row r="21" spans="1:8" ht="12.75">
      <c r="A21" s="2" t="s">
        <v>253</v>
      </c>
      <c r="D21" s="11">
        <f>G21+517396+532592+638418</f>
        <v>-717173</v>
      </c>
      <c r="E21" s="120">
        <f>H21+1533711</f>
        <v>-437938</v>
      </c>
      <c r="F21" s="11"/>
      <c r="G21" s="11">
        <v>-2405579</v>
      </c>
      <c r="H21" s="120">
        <v>-1971649</v>
      </c>
    </row>
    <row r="22" spans="4:8" ht="12.75">
      <c r="D22" s="11"/>
      <c r="E22" s="120"/>
      <c r="F22" s="11"/>
      <c r="G22" s="11"/>
      <c r="H22" s="120"/>
    </row>
    <row r="23" spans="1:8" ht="12.75">
      <c r="A23" s="2" t="s">
        <v>10</v>
      </c>
      <c r="D23" s="11">
        <f>G23+5577605</f>
        <v>-3145419</v>
      </c>
      <c r="E23" s="120">
        <f>H23+6812455</f>
        <v>-2459209</v>
      </c>
      <c r="F23" s="11"/>
      <c r="G23" s="11">
        <f>-5758756-777142-57445-2269157+139476</f>
        <v>-8723024</v>
      </c>
      <c r="H23" s="120">
        <v>-9271664</v>
      </c>
    </row>
    <row r="24" spans="4:8" ht="12.75">
      <c r="D24" s="11"/>
      <c r="E24" s="11"/>
      <c r="F24" s="11"/>
      <c r="G24" s="11"/>
      <c r="H24" s="11"/>
    </row>
    <row r="25" spans="1:8" ht="12.75">
      <c r="A25" s="2" t="s">
        <v>54</v>
      </c>
      <c r="D25" s="3">
        <f>G25+27275+49604+33959</f>
        <v>-81757</v>
      </c>
      <c r="E25" s="3">
        <f>H25+6655</f>
        <v>-8422</v>
      </c>
      <c r="G25" s="3">
        <v>-192595</v>
      </c>
      <c r="H25" s="3">
        <v>-15077</v>
      </c>
    </row>
    <row r="26" spans="4:7" ht="12.75">
      <c r="D26" s="11"/>
      <c r="F26" s="11"/>
      <c r="G26" s="11"/>
    </row>
    <row r="27" spans="1:8" ht="12.75">
      <c r="A27" s="2" t="s">
        <v>7</v>
      </c>
      <c r="D27" s="6">
        <f>G27-16165-31980-137643</f>
        <v>78130</v>
      </c>
      <c r="E27" s="6">
        <f>H27-109199</f>
        <v>172140</v>
      </c>
      <c r="F27" s="11"/>
      <c r="G27" s="6">
        <v>263918</v>
      </c>
      <c r="H27" s="6">
        <v>281339</v>
      </c>
    </row>
    <row r="28" spans="4:8" ht="12.75">
      <c r="D28" s="11"/>
      <c r="E28" s="11"/>
      <c r="F28" s="11"/>
      <c r="G28" s="11"/>
      <c r="H28" s="11"/>
    </row>
    <row r="29" spans="1:10" ht="12.75">
      <c r="A29" s="2" t="s">
        <v>163</v>
      </c>
      <c r="D29" s="3">
        <f>SUM(D17:D27)</f>
        <v>3594127</v>
      </c>
      <c r="E29" s="3">
        <f>SUM(E17:E27)</f>
        <v>4963119</v>
      </c>
      <c r="F29" s="3">
        <f>SUM(F17:F27)</f>
        <v>0</v>
      </c>
      <c r="G29" s="3">
        <f>SUM(G17:G27)</f>
        <v>12711513</v>
      </c>
      <c r="H29" s="3">
        <f>SUM(H17:H27)</f>
        <v>12781200</v>
      </c>
      <c r="I29" s="87"/>
      <c r="J29" s="88"/>
    </row>
    <row r="31" spans="1:8" ht="12.75">
      <c r="A31" s="2" t="s">
        <v>8</v>
      </c>
      <c r="C31" s="30">
        <v>21</v>
      </c>
      <c r="D31" s="11">
        <f>G31+882611+902237+906644</f>
        <v>-916601</v>
      </c>
      <c r="E31" s="11">
        <f>H31+2166625</f>
        <v>-1391015</v>
      </c>
      <c r="F31" s="11"/>
      <c r="G31" s="11">
        <f>5000-3778119+165026</f>
        <v>-3608093</v>
      </c>
      <c r="H31" s="11">
        <v>-3557640</v>
      </c>
    </row>
    <row r="32" spans="4:8" ht="12.75">
      <c r="D32" s="6"/>
      <c r="E32" s="6"/>
      <c r="F32" s="11"/>
      <c r="G32" s="6"/>
      <c r="H32" s="6"/>
    </row>
    <row r="33" spans="1:8" ht="13.5" thickBot="1">
      <c r="A33" s="2" t="s">
        <v>137</v>
      </c>
      <c r="D33" s="10">
        <f>SUM(D29:D31)</f>
        <v>2677526</v>
      </c>
      <c r="E33" s="10">
        <f>SUM(E29:E31)</f>
        <v>3572104</v>
      </c>
      <c r="F33" s="11"/>
      <c r="G33" s="10">
        <f>SUM(G29:G31)</f>
        <v>9103420</v>
      </c>
      <c r="H33" s="10">
        <f>SUM(H29:H31)</f>
        <v>9223560</v>
      </c>
    </row>
    <row r="34" spans="4:8" ht="13.5" thickTop="1">
      <c r="D34" s="11"/>
      <c r="E34" s="11"/>
      <c r="G34" s="11"/>
      <c r="H34" s="11"/>
    </row>
    <row r="35" spans="4:8" ht="12.75">
      <c r="D35" s="11"/>
      <c r="E35" s="11"/>
      <c r="G35" s="11"/>
      <c r="H35" s="11"/>
    </row>
    <row r="36" spans="1:8" ht="12.75">
      <c r="A36" s="2" t="s">
        <v>235</v>
      </c>
      <c r="D36" s="11"/>
      <c r="E36" s="11"/>
      <c r="G36" s="11"/>
      <c r="H36" s="11"/>
    </row>
    <row r="37" spans="4:8" ht="12.75">
      <c r="D37" s="11"/>
      <c r="E37" s="11"/>
      <c r="G37" s="11"/>
      <c r="H37" s="11"/>
    </row>
    <row r="38" spans="1:8" ht="12.75">
      <c r="A38" s="2" t="s">
        <v>234</v>
      </c>
      <c r="D38" s="11">
        <f>D42-D40</f>
        <v>2782670</v>
      </c>
      <c r="E38" s="11">
        <f>E42-E40</f>
        <v>3572084</v>
      </c>
      <c r="F38" s="11"/>
      <c r="G38" s="11">
        <f>G42-G40</f>
        <v>9289437</v>
      </c>
      <c r="H38" s="11">
        <f>H42-H40</f>
        <v>9249354</v>
      </c>
    </row>
    <row r="39" spans="4:8" ht="12.75">
      <c r="D39" s="11"/>
      <c r="E39" s="11"/>
      <c r="F39" s="11"/>
      <c r="G39" s="11"/>
      <c r="H39" s="11"/>
    </row>
    <row r="40" spans="1:8" ht="12.75">
      <c r="A40" s="2" t="s">
        <v>232</v>
      </c>
      <c r="D40" s="11">
        <f>G40+80873</f>
        <v>-105144</v>
      </c>
      <c r="E40" s="11">
        <v>20</v>
      </c>
      <c r="F40" s="11">
        <f>SUM(F29:F39)</f>
        <v>0</v>
      </c>
      <c r="G40" s="11">
        <v>-186017</v>
      </c>
      <c r="H40" s="11">
        <v>-25794</v>
      </c>
    </row>
    <row r="41" spans="4:8" ht="12.75">
      <c r="D41" s="11"/>
      <c r="E41" s="11"/>
      <c r="F41" s="11"/>
      <c r="G41" s="11"/>
      <c r="H41" s="11"/>
    </row>
    <row r="42" spans="4:8" ht="13.5" thickBot="1">
      <c r="D42" s="10">
        <f>D33</f>
        <v>2677526</v>
      </c>
      <c r="E42" s="10">
        <f>E33</f>
        <v>3572104</v>
      </c>
      <c r="F42" s="11"/>
      <c r="G42" s="10">
        <f>G33</f>
        <v>9103420</v>
      </c>
      <c r="H42" s="10">
        <f>H33</f>
        <v>9223560</v>
      </c>
    </row>
    <row r="43" spans="4:8" ht="13.5" thickTop="1">
      <c r="D43" s="11"/>
      <c r="E43" s="11"/>
      <c r="F43" s="11"/>
      <c r="G43" s="11"/>
      <c r="H43" s="11"/>
    </row>
    <row r="44" ht="12.75" hidden="1"/>
    <row r="45" spans="1:7" ht="12.75" hidden="1">
      <c r="A45" s="29" t="s">
        <v>53</v>
      </c>
      <c r="D45" s="3">
        <v>283540000</v>
      </c>
      <c r="G45" s="3">
        <v>283540000</v>
      </c>
    </row>
    <row r="46" ht="12.75" hidden="1">
      <c r="A46" s="29"/>
    </row>
    <row r="47" ht="12.75">
      <c r="A47" s="29"/>
    </row>
    <row r="48" spans="1:8" ht="12.75">
      <c r="A48" s="2" t="s">
        <v>11</v>
      </c>
      <c r="D48" s="75"/>
      <c r="G48" s="5"/>
      <c r="H48" s="5"/>
    </row>
    <row r="49" spans="2:8" ht="12.75">
      <c r="B49" s="2" t="s">
        <v>63</v>
      </c>
      <c r="D49" s="75">
        <f>D38/D45*100</f>
        <v>0.9814029766523242</v>
      </c>
      <c r="E49" s="80">
        <v>1.26</v>
      </c>
      <c r="G49" s="73">
        <f>G38/G45*100</f>
        <v>3.276235099104183</v>
      </c>
      <c r="H49" s="80">
        <v>3.26</v>
      </c>
    </row>
    <row r="50" spans="2:8" ht="12.75">
      <c r="B50" s="2" t="s">
        <v>64</v>
      </c>
      <c r="D50" s="75">
        <f>D49</f>
        <v>0.9814029766523242</v>
      </c>
      <c r="E50" s="80">
        <v>1.26</v>
      </c>
      <c r="G50" s="73">
        <f>G49</f>
        <v>3.276235099104183</v>
      </c>
      <c r="H50" s="80">
        <v>3.26</v>
      </c>
    </row>
    <row r="51" spans="2:8" ht="12.75">
      <c r="B51" s="24"/>
      <c r="C51" s="36"/>
      <c r="D51" s="11"/>
      <c r="E51" s="11"/>
      <c r="G51" s="5"/>
      <c r="H51" s="5"/>
    </row>
    <row r="52" ht="12.75">
      <c r="G52" s="5"/>
    </row>
    <row r="53" ht="12.75">
      <c r="G53" s="5"/>
    </row>
  </sheetData>
  <mergeCells count="2">
    <mergeCell ref="G8:H8"/>
    <mergeCell ref="D8:E8"/>
  </mergeCells>
  <printOptions/>
  <pageMargins left="0.5905511811023623" right="0.3937007874015748" top="1.1655511811023622"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view="pageBreakPreview" zoomScaleSheetLayoutView="100" workbookViewId="0" topLeftCell="A34">
      <selection activeCell="G59" sqref="G5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3.5">
      <c r="A1" s="1" t="s">
        <v>0</v>
      </c>
    </row>
    <row r="2" ht="12.75">
      <c r="A2" s="2" t="s">
        <v>1</v>
      </c>
    </row>
    <row r="4" spans="1:6" s="1" customFormat="1" ht="13.5">
      <c r="A4" s="1" t="s">
        <v>12</v>
      </c>
      <c r="C4" s="44"/>
      <c r="D4" s="4"/>
      <c r="E4" s="4"/>
      <c r="F4" s="4"/>
    </row>
    <row r="5" spans="1:6" s="1" customFormat="1" ht="13.5">
      <c r="A5" s="1" t="s">
        <v>281</v>
      </c>
      <c r="C5" s="44"/>
      <c r="D5" s="4"/>
      <c r="E5" s="4"/>
      <c r="F5" s="4"/>
    </row>
    <row r="6" spans="1:7" s="1" customFormat="1" ht="13.5">
      <c r="A6" s="2" t="s">
        <v>2</v>
      </c>
      <c r="C6" s="44"/>
      <c r="D6" s="4"/>
      <c r="E6" s="4"/>
      <c r="F6" s="59"/>
      <c r="G6" s="44"/>
    </row>
    <row r="7" spans="3:7" ht="13.5">
      <c r="C7" s="44"/>
      <c r="D7" s="59" t="s">
        <v>67</v>
      </c>
      <c r="E7" s="59" t="s">
        <v>67</v>
      </c>
      <c r="F7" s="59"/>
      <c r="G7" s="44" t="s">
        <v>143</v>
      </c>
    </row>
    <row r="8" spans="3:7" ht="13.5">
      <c r="C8" s="44"/>
      <c r="D8" s="59" t="s">
        <v>65</v>
      </c>
      <c r="E8" s="59" t="s">
        <v>65</v>
      </c>
      <c r="F8" s="59" t="s">
        <v>65</v>
      </c>
      <c r="G8" s="44" t="s">
        <v>66</v>
      </c>
    </row>
    <row r="9" spans="3:7" ht="13.5">
      <c r="C9" s="44" t="s">
        <v>62</v>
      </c>
      <c r="D9" s="59" t="s">
        <v>111</v>
      </c>
      <c r="E9" s="59" t="s">
        <v>130</v>
      </c>
      <c r="F9" s="59" t="s">
        <v>280</v>
      </c>
      <c r="G9" s="44" t="s">
        <v>156</v>
      </c>
    </row>
    <row r="10" spans="3:7" ht="13.5">
      <c r="C10" s="44"/>
      <c r="D10" s="59" t="s">
        <v>28</v>
      </c>
      <c r="E10" s="59" t="s">
        <v>28</v>
      </c>
      <c r="F10" s="59" t="s">
        <v>28</v>
      </c>
      <c r="G10" s="59" t="s">
        <v>28</v>
      </c>
    </row>
    <row r="11" spans="3:7" ht="13.5">
      <c r="C11" s="44"/>
      <c r="D11" s="59"/>
      <c r="E11" s="59"/>
      <c r="F11" s="59"/>
      <c r="G11" s="59" t="s">
        <v>231</v>
      </c>
    </row>
    <row r="12" spans="4:7" ht="12.75">
      <c r="D12" s="5"/>
      <c r="E12" s="5"/>
      <c r="F12" s="5"/>
      <c r="G12" s="5"/>
    </row>
    <row r="13" spans="1:7" ht="13.5">
      <c r="A13" s="1" t="s">
        <v>167</v>
      </c>
      <c r="D13" s="5"/>
      <c r="E13" s="5"/>
      <c r="F13" s="5"/>
      <c r="G13" s="5"/>
    </row>
    <row r="14" spans="1:6" ht="13.5">
      <c r="A14" s="1" t="s">
        <v>165</v>
      </c>
      <c r="D14" s="8"/>
      <c r="E14" s="8"/>
      <c r="F14" s="8"/>
    </row>
    <row r="15" spans="1:7" ht="12.75">
      <c r="A15" s="2" t="s">
        <v>13</v>
      </c>
      <c r="D15" s="3">
        <v>6287231</v>
      </c>
      <c r="E15" s="3">
        <v>6712693</v>
      </c>
      <c r="F15" s="43">
        <v>11119355.87</v>
      </c>
      <c r="G15" s="43">
        <f>11375965</f>
        <v>11375965</v>
      </c>
    </row>
    <row r="16" spans="1:7" ht="12.75">
      <c r="A16" s="2" t="s">
        <v>166</v>
      </c>
      <c r="F16" s="43">
        <v>399750</v>
      </c>
      <c r="G16" s="43">
        <v>992913</v>
      </c>
    </row>
    <row r="17" spans="1:7" ht="12.75">
      <c r="A17" s="2" t="s">
        <v>207</v>
      </c>
      <c r="F17" s="43">
        <v>339262</v>
      </c>
      <c r="G17" s="43">
        <v>479755</v>
      </c>
    </row>
    <row r="18" spans="1:7" ht="12.75">
      <c r="A18" s="2" t="s">
        <v>138</v>
      </c>
      <c r="D18" s="3">
        <v>139121</v>
      </c>
      <c r="E18" s="3">
        <v>139121</v>
      </c>
      <c r="F18" s="43">
        <f>257122+932044+94000-736684</f>
        <v>546482</v>
      </c>
      <c r="G18" s="43">
        <v>414149</v>
      </c>
    </row>
    <row r="19" spans="1:7" ht="12.75">
      <c r="A19" s="2" t="s">
        <v>160</v>
      </c>
      <c r="F19" s="43">
        <v>2855970</v>
      </c>
      <c r="G19" s="43">
        <v>458179</v>
      </c>
    </row>
    <row r="20" spans="1:7" ht="12.75">
      <c r="A20" s="2" t="s">
        <v>60</v>
      </c>
      <c r="D20" s="3">
        <v>970000</v>
      </c>
      <c r="E20" s="3">
        <v>1000000</v>
      </c>
      <c r="F20" s="43">
        <v>1346000</v>
      </c>
      <c r="G20" s="43">
        <v>1341000</v>
      </c>
    </row>
    <row r="21" spans="6:7" ht="12.75">
      <c r="F21" s="60">
        <f>SUM(F15:F20)</f>
        <v>16606819.87</v>
      </c>
      <c r="G21" s="60">
        <f>SUM(G15:G20)</f>
        <v>15061961</v>
      </c>
    </row>
    <row r="22" spans="6:7" ht="12.75">
      <c r="F22" s="43"/>
      <c r="G22" s="43"/>
    </row>
    <row r="23" spans="1:7" ht="13.5">
      <c r="A23" s="1" t="s">
        <v>14</v>
      </c>
      <c r="F23" s="43"/>
      <c r="G23" s="43"/>
    </row>
    <row r="24" spans="1:7" ht="12.75">
      <c r="A24" s="2" t="s">
        <v>15</v>
      </c>
      <c r="D24" s="3">
        <v>2904663</v>
      </c>
      <c r="E24" s="3">
        <v>2168835</v>
      </c>
      <c r="F24" s="43">
        <v>4829625</v>
      </c>
      <c r="G24" s="43">
        <v>5386059</v>
      </c>
    </row>
    <row r="25" spans="1:7" ht="12.75">
      <c r="A25" s="2" t="s">
        <v>16</v>
      </c>
      <c r="D25" s="3">
        <f>14168190+58610575</f>
        <v>72778765</v>
      </c>
      <c r="E25" s="3">
        <f>3468537+66150885</f>
        <v>69619422</v>
      </c>
      <c r="F25" s="43">
        <f>91954265+9730019</f>
        <v>101684284</v>
      </c>
      <c r="G25" s="43">
        <v>68274772</v>
      </c>
    </row>
    <row r="26" spans="1:7" ht="12.75">
      <c r="A26" s="2" t="s">
        <v>17</v>
      </c>
      <c r="D26" s="3">
        <v>1252119</v>
      </c>
      <c r="E26" s="3">
        <f>1136819+90000+181089</f>
        <v>1407908</v>
      </c>
      <c r="F26" s="43">
        <f>2031497+2072243</f>
        <v>4103740</v>
      </c>
      <c r="G26" s="43">
        <v>1656177</v>
      </c>
    </row>
    <row r="27" spans="1:7" ht="12.75">
      <c r="A27" s="2" t="s">
        <v>282</v>
      </c>
      <c r="F27" s="43">
        <v>59739</v>
      </c>
      <c r="G27" s="43">
        <v>0</v>
      </c>
    </row>
    <row r="28" spans="1:7" ht="12.75">
      <c r="A28" s="2" t="s">
        <v>136</v>
      </c>
      <c r="D28" s="3">
        <v>7708450</v>
      </c>
      <c r="E28" s="3">
        <v>7618246</v>
      </c>
      <c r="F28" s="43">
        <v>6815888</v>
      </c>
      <c r="G28" s="43">
        <v>6112856</v>
      </c>
    </row>
    <row r="29" spans="1:7" ht="12.75">
      <c r="A29" s="2" t="s">
        <v>18</v>
      </c>
      <c r="D29" s="3">
        <v>2463427</v>
      </c>
      <c r="E29" s="3">
        <v>19174435</v>
      </c>
      <c r="F29" s="63">
        <v>4148718</v>
      </c>
      <c r="G29" s="63">
        <v>5243920</v>
      </c>
    </row>
    <row r="30" spans="6:7" ht="12.75">
      <c r="F30" s="61">
        <f>SUM(F24:F29)</f>
        <v>121641994</v>
      </c>
      <c r="G30" s="61">
        <f>SUM(G24:G29)</f>
        <v>86673784</v>
      </c>
    </row>
    <row r="31" spans="1:7" ht="14.25" thickBot="1">
      <c r="A31" s="1" t="s">
        <v>170</v>
      </c>
      <c r="D31" s="9">
        <f>SUM(D24:D29)</f>
        <v>87107424</v>
      </c>
      <c r="E31" s="9">
        <f>SUM(E24:E29)</f>
        <v>99988846</v>
      </c>
      <c r="F31" s="64">
        <f>F21+F30</f>
        <v>138248813.87</v>
      </c>
      <c r="G31" s="64">
        <f>G21+G30</f>
        <v>101735745</v>
      </c>
    </row>
    <row r="32" spans="4:7" ht="13.5" thickTop="1">
      <c r="D32" s="11"/>
      <c r="E32" s="11"/>
      <c r="F32" s="61"/>
      <c r="G32" s="61"/>
    </row>
    <row r="33" spans="1:7" ht="13.5">
      <c r="A33" s="1" t="s">
        <v>168</v>
      </c>
      <c r="D33" s="11"/>
      <c r="E33" s="11"/>
      <c r="F33" s="61"/>
      <c r="G33" s="61"/>
    </row>
    <row r="34" spans="1:7" ht="13.5">
      <c r="A34" s="1" t="s">
        <v>254</v>
      </c>
      <c r="D34" s="11"/>
      <c r="E34" s="11"/>
      <c r="F34" s="61"/>
      <c r="G34" s="61"/>
    </row>
    <row r="35" spans="1:7" ht="12.75">
      <c r="A35" s="2" t="s">
        <v>24</v>
      </c>
      <c r="D35" s="3">
        <v>21254000</v>
      </c>
      <c r="E35" s="3">
        <v>28354000</v>
      </c>
      <c r="F35" s="43">
        <v>28354000</v>
      </c>
      <c r="G35" s="43">
        <v>28354000</v>
      </c>
    </row>
    <row r="36" spans="1:7" ht="12.75">
      <c r="A36" s="2" t="s">
        <v>132</v>
      </c>
      <c r="D36" s="3">
        <v>0</v>
      </c>
      <c r="E36" s="3">
        <v>6433824</v>
      </c>
      <c r="F36" s="43">
        <v>6406222</v>
      </c>
      <c r="G36" s="43">
        <v>6406222</v>
      </c>
    </row>
    <row r="37" spans="1:7" ht="12.75">
      <c r="A37" s="2" t="s">
        <v>204</v>
      </c>
      <c r="F37" s="43">
        <v>-51769</v>
      </c>
      <c r="G37" s="43">
        <v>83729</v>
      </c>
    </row>
    <row r="38" spans="1:7" ht="12.75">
      <c r="A38" s="2" t="s">
        <v>144</v>
      </c>
      <c r="D38" s="6">
        <v>434293</v>
      </c>
      <c r="E38" s="6">
        <v>3120474</v>
      </c>
      <c r="F38" s="63">
        <v>26785149</v>
      </c>
      <c r="G38" s="63">
        <f>18108159</f>
        <v>18108159</v>
      </c>
    </row>
    <row r="39" spans="4:7" ht="12.75">
      <c r="D39" s="3">
        <f>SUM(D35:D38)</f>
        <v>21688293</v>
      </c>
      <c r="E39" s="3">
        <f>SUM(E35:E38)</f>
        <v>37908298</v>
      </c>
      <c r="F39" s="92">
        <f>SUM(F35:F38)</f>
        <v>61493602</v>
      </c>
      <c r="G39" s="92">
        <f>SUM(G35:G38)</f>
        <v>52952110</v>
      </c>
    </row>
    <row r="40" spans="1:7" ht="13.5">
      <c r="A40" s="1" t="s">
        <v>232</v>
      </c>
      <c r="F40" s="61">
        <v>1139138</v>
      </c>
      <c r="G40" s="61">
        <v>0</v>
      </c>
    </row>
    <row r="41" spans="1:7" ht="13.5">
      <c r="A41" s="1" t="s">
        <v>233</v>
      </c>
      <c r="F41" s="60">
        <f>SUM(F39:F40)</f>
        <v>62632740</v>
      </c>
      <c r="G41" s="60">
        <f>SUM(G39:G40)</f>
        <v>52952110</v>
      </c>
    </row>
    <row r="42" spans="6:7" ht="12.75">
      <c r="F42" s="61"/>
      <c r="G42" s="61"/>
    </row>
    <row r="43" spans="1:7" ht="13.5">
      <c r="A43" s="1" t="s">
        <v>243</v>
      </c>
      <c r="F43" s="61"/>
      <c r="G43" s="61"/>
    </row>
    <row r="44" spans="1:7" ht="12.75">
      <c r="A44" s="2" t="s">
        <v>244</v>
      </c>
      <c r="F44" s="61">
        <v>107037</v>
      </c>
      <c r="G44" s="61">
        <v>0</v>
      </c>
    </row>
    <row r="45" spans="6:7" ht="12.75">
      <c r="F45" s="61"/>
      <c r="G45" s="61"/>
    </row>
    <row r="46" spans="1:7" ht="13.5">
      <c r="A46" s="1" t="s">
        <v>19</v>
      </c>
      <c r="F46" s="43"/>
      <c r="G46" s="43"/>
    </row>
    <row r="47" spans="1:7" ht="12.75">
      <c r="A47" s="2" t="s">
        <v>20</v>
      </c>
      <c r="D47" s="3">
        <f>39708627+3055518</f>
        <v>42764145</v>
      </c>
      <c r="E47" s="3">
        <v>40880605</v>
      </c>
      <c r="F47" s="43">
        <f>60757615+5458585</f>
        <v>66216200</v>
      </c>
      <c r="G47" s="43">
        <v>39835089</v>
      </c>
    </row>
    <row r="48" spans="1:7" ht="12.75">
      <c r="A48" s="2" t="s">
        <v>21</v>
      </c>
      <c r="D48" s="3">
        <f>8384266+1738663-75000</f>
        <v>10047929</v>
      </c>
      <c r="E48" s="3">
        <f>8495411+2979531+539058</f>
        <v>12014000</v>
      </c>
      <c r="F48" s="43">
        <f>409510+2884567+1917217</f>
        <v>5211294</v>
      </c>
      <c r="G48" s="43">
        <v>4658728</v>
      </c>
    </row>
    <row r="49" spans="1:7" ht="12.75">
      <c r="A49" s="2" t="s">
        <v>22</v>
      </c>
      <c r="C49" s="30">
        <v>25</v>
      </c>
      <c r="D49" s="3">
        <v>10905554</v>
      </c>
      <c r="E49" s="3">
        <v>8890984</v>
      </c>
      <c r="F49" s="43">
        <v>3036543</v>
      </c>
      <c r="G49" s="43">
        <v>3108818</v>
      </c>
    </row>
    <row r="50" spans="1:7" ht="12.75">
      <c r="A50" s="2" t="s">
        <v>23</v>
      </c>
      <c r="D50" s="3">
        <v>4737823</v>
      </c>
      <c r="E50" s="3">
        <v>3857702</v>
      </c>
      <c r="F50" s="63">
        <v>1045000</v>
      </c>
      <c r="G50" s="63">
        <v>1181000</v>
      </c>
    </row>
    <row r="51" spans="6:7" ht="12.75">
      <c r="F51" s="43">
        <f>SUM(F47:F50)</f>
        <v>75509037</v>
      </c>
      <c r="G51" s="43">
        <f>SUM(G47:G50)</f>
        <v>48783635</v>
      </c>
    </row>
    <row r="52" spans="1:7" ht="13.5">
      <c r="A52" s="1" t="s">
        <v>171</v>
      </c>
      <c r="D52" s="9">
        <f>SUM(D47:D50)</f>
        <v>68455451</v>
      </c>
      <c r="E52" s="9">
        <f>SUM(E47:E50)</f>
        <v>65643291</v>
      </c>
      <c r="F52" s="60">
        <f>F44+F51</f>
        <v>75616074</v>
      </c>
      <c r="G52" s="60">
        <f>G44+G51</f>
        <v>48783635</v>
      </c>
    </row>
    <row r="53" spans="1:7" ht="14.25" thickBot="1">
      <c r="A53" s="1" t="s">
        <v>169</v>
      </c>
      <c r="D53" s="7" t="e">
        <f>SUM(D15:D20)+#REF!</f>
        <v>#REF!</v>
      </c>
      <c r="E53" s="7" t="e">
        <f>SUM(E15:E20)+#REF!</f>
        <v>#REF!</v>
      </c>
      <c r="F53" s="62">
        <f>F41+F52</f>
        <v>138248814</v>
      </c>
      <c r="G53" s="62">
        <f>G41+G52</f>
        <v>101735745</v>
      </c>
    </row>
    <row r="54" spans="1:7" ht="14.25" thickTop="1">
      <c r="A54" s="1"/>
      <c r="D54" s="11"/>
      <c r="E54" s="11"/>
      <c r="F54" s="61"/>
      <c r="G54" s="61"/>
    </row>
    <row r="55" spans="4:7" ht="12.75">
      <c r="D55" s="11"/>
      <c r="E55" s="11"/>
      <c r="F55" s="61"/>
      <c r="G55" s="61"/>
    </row>
    <row r="56" spans="4:7" ht="12.75">
      <c r="D56" s="11"/>
      <c r="E56" s="11"/>
      <c r="F56" s="61"/>
      <c r="G56" s="61"/>
    </row>
  </sheetData>
  <printOptions/>
  <pageMargins left="0.5905511811023623" right="0.3937007874015748" top="1.1655511811023622" bottom="0.3937007874015748" header="0.5118110236220472" footer="0.5118110236220472"/>
  <pageSetup fitToHeight="1" fitToWidth="1"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6">
      <selection activeCell="B29" sqref="B2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3.5">
      <c r="A1" s="1" t="s">
        <v>0</v>
      </c>
    </row>
    <row r="2" ht="12.75">
      <c r="A2" s="2" t="s">
        <v>1</v>
      </c>
    </row>
    <row r="4" spans="1:6" s="1" customFormat="1" ht="13.5">
      <c r="A4" s="1" t="s">
        <v>12</v>
      </c>
      <c r="C4" s="44"/>
      <c r="D4" s="4"/>
      <c r="E4" s="4"/>
      <c r="F4" s="4"/>
    </row>
    <row r="5" spans="1:6" s="1" customFormat="1" ht="13.5">
      <c r="A5" s="1" t="s">
        <v>164</v>
      </c>
      <c r="C5" s="44"/>
      <c r="D5" s="4"/>
      <c r="E5" s="4"/>
      <c r="F5" s="4"/>
    </row>
    <row r="6" spans="1:7" s="1" customFormat="1" ht="13.5">
      <c r="A6" s="2" t="s">
        <v>2</v>
      </c>
      <c r="C6" s="44"/>
      <c r="D6" s="4"/>
      <c r="E6" s="4"/>
      <c r="F6" s="59"/>
      <c r="G6" s="44"/>
    </row>
    <row r="7" spans="4:7" ht="12.75">
      <c r="D7" s="5" t="s">
        <v>67</v>
      </c>
      <c r="E7" s="5" t="s">
        <v>67</v>
      </c>
      <c r="F7" s="5"/>
      <c r="G7" s="30" t="s">
        <v>143</v>
      </c>
    </row>
    <row r="8" spans="4:7" ht="12.75">
      <c r="D8" s="5" t="s">
        <v>65</v>
      </c>
      <c r="E8" s="5" t="s">
        <v>65</v>
      </c>
      <c r="F8" s="5" t="s">
        <v>65</v>
      </c>
      <c r="G8" s="30" t="s">
        <v>66</v>
      </c>
    </row>
    <row r="9" spans="3:7" ht="12.75">
      <c r="C9" s="30" t="s">
        <v>62</v>
      </c>
      <c r="D9" s="5" t="s">
        <v>111</v>
      </c>
      <c r="E9" s="5" t="s">
        <v>130</v>
      </c>
      <c r="F9" s="5" t="s">
        <v>162</v>
      </c>
      <c r="G9" s="30" t="s">
        <v>156</v>
      </c>
    </row>
    <row r="10" spans="4:7" ht="12.75">
      <c r="D10" s="5" t="s">
        <v>28</v>
      </c>
      <c r="E10" s="5" t="s">
        <v>28</v>
      </c>
      <c r="F10" s="5" t="s">
        <v>28</v>
      </c>
      <c r="G10" s="5" t="s">
        <v>28</v>
      </c>
    </row>
    <row r="11" spans="4:6" ht="12.75">
      <c r="D11" s="8"/>
      <c r="E11" s="8"/>
      <c r="F11" s="8"/>
    </row>
    <row r="12" spans="1:7" ht="12.75">
      <c r="A12" s="2" t="s">
        <v>13</v>
      </c>
      <c r="D12" s="3">
        <v>6287231</v>
      </c>
      <c r="E12" s="3">
        <v>6712693</v>
      </c>
      <c r="F12" s="43">
        <f>12591970-988533-444632</f>
        <v>11158805</v>
      </c>
      <c r="G12" s="43">
        <f>12848633-992914-479755</f>
        <v>11375964</v>
      </c>
    </row>
    <row r="13" spans="1:7" ht="12.75">
      <c r="A13" s="2" t="s">
        <v>166</v>
      </c>
      <c r="F13" s="43">
        <v>988533</v>
      </c>
      <c r="G13" s="43">
        <v>992914</v>
      </c>
    </row>
    <row r="14" spans="1:7" ht="12.75">
      <c r="A14" s="2" t="s">
        <v>206</v>
      </c>
      <c r="F14" s="43">
        <v>444632</v>
      </c>
      <c r="G14" s="43">
        <v>479755</v>
      </c>
    </row>
    <row r="15" spans="1:7" ht="12.75">
      <c r="A15" s="2" t="s">
        <v>138</v>
      </c>
      <c r="D15" s="3">
        <v>139121</v>
      </c>
      <c r="E15" s="3">
        <v>139121</v>
      </c>
      <c r="F15" s="43">
        <v>525045</v>
      </c>
      <c r="G15" s="43">
        <v>414149</v>
      </c>
    </row>
    <row r="16" spans="1:7" ht="12.75">
      <c r="A16" s="2" t="s">
        <v>160</v>
      </c>
      <c r="F16" s="43">
        <v>527919</v>
      </c>
      <c r="G16" s="43">
        <v>458179</v>
      </c>
    </row>
    <row r="17" spans="1:7" ht="12.75">
      <c r="A17" s="2" t="s">
        <v>60</v>
      </c>
      <c r="D17" s="3">
        <v>970000</v>
      </c>
      <c r="E17" s="3">
        <v>1000000</v>
      </c>
      <c r="F17" s="43">
        <v>1332000</v>
      </c>
      <c r="G17" s="43">
        <v>1341000</v>
      </c>
    </row>
    <row r="18" spans="6:7" ht="12.75">
      <c r="F18" s="43"/>
      <c r="G18" s="43"/>
    </row>
    <row r="19" spans="1:7" ht="12.75">
      <c r="A19" s="2" t="s">
        <v>14</v>
      </c>
      <c r="F19" s="43"/>
      <c r="G19" s="43"/>
    </row>
    <row r="20" spans="1:7" ht="12.75">
      <c r="A20" s="2" t="s">
        <v>15</v>
      </c>
      <c r="D20" s="3">
        <v>2904663</v>
      </c>
      <c r="E20" s="3">
        <v>2168835</v>
      </c>
      <c r="F20" s="43">
        <v>5407527</v>
      </c>
      <c r="G20" s="43">
        <v>5386059</v>
      </c>
    </row>
    <row r="21" spans="1:7" ht="12.75">
      <c r="A21" s="2" t="s">
        <v>16</v>
      </c>
      <c r="D21" s="3">
        <f>14168190+58610575</f>
        <v>72778765</v>
      </c>
      <c r="E21" s="3">
        <f>3468537+66150885</f>
        <v>69619422</v>
      </c>
      <c r="F21" s="43">
        <f>5445328+71782020</f>
        <v>77227348</v>
      </c>
      <c r="G21" s="43">
        <v>68274772</v>
      </c>
    </row>
    <row r="22" spans="1:7" ht="12.75">
      <c r="A22" s="2" t="s">
        <v>17</v>
      </c>
      <c r="D22" s="3">
        <v>1252119</v>
      </c>
      <c r="E22" s="3">
        <f>1136819+90000+181089</f>
        <v>1407908</v>
      </c>
      <c r="F22" s="43">
        <f>692786+465122</f>
        <v>1157908</v>
      </c>
      <c r="G22" s="43">
        <v>1656177</v>
      </c>
    </row>
    <row r="23" spans="1:7" ht="12.75">
      <c r="A23" s="2" t="s">
        <v>136</v>
      </c>
      <c r="D23" s="3">
        <v>7708450</v>
      </c>
      <c r="E23" s="3">
        <v>7618246</v>
      </c>
      <c r="F23" s="43">
        <v>5946546</v>
      </c>
      <c r="G23" s="43">
        <v>6112856</v>
      </c>
    </row>
    <row r="24" spans="1:7" ht="12.75">
      <c r="A24" s="2" t="s">
        <v>18</v>
      </c>
      <c r="D24" s="3">
        <v>2463427</v>
      </c>
      <c r="E24" s="3">
        <v>19174435</v>
      </c>
      <c r="F24" s="43">
        <v>6293643</v>
      </c>
      <c r="G24" s="43">
        <v>5243920</v>
      </c>
    </row>
    <row r="25" spans="4:7" ht="12.75">
      <c r="D25" s="9">
        <f>SUM(D20:D24)</f>
        <v>87107424</v>
      </c>
      <c r="E25" s="9">
        <f>SUM(E20:E24)</f>
        <v>99988846</v>
      </c>
      <c r="F25" s="60">
        <f>SUM(F20:F24)</f>
        <v>96032972</v>
      </c>
      <c r="G25" s="60">
        <f>SUM(G20:G24)</f>
        <v>86673784</v>
      </c>
    </row>
    <row r="26" spans="6:7" ht="12.75">
      <c r="F26" s="43"/>
      <c r="G26" s="43"/>
    </row>
    <row r="27" spans="1:7" ht="12.75">
      <c r="A27" s="2" t="s">
        <v>19</v>
      </c>
      <c r="F27" s="43"/>
      <c r="G27" s="43"/>
    </row>
    <row r="28" spans="1:7" ht="12.75">
      <c r="A28" s="2" t="s">
        <v>20</v>
      </c>
      <c r="D28" s="3">
        <f>39708627+3055518</f>
        <v>42764145</v>
      </c>
      <c r="E28" s="3">
        <v>40880605</v>
      </c>
      <c r="F28" s="43">
        <f>44610973+4586931</f>
        <v>49197904</v>
      </c>
      <c r="G28" s="43">
        <v>39835089</v>
      </c>
    </row>
    <row r="29" spans="1:7" ht="12.75">
      <c r="A29" s="2" t="s">
        <v>21</v>
      </c>
      <c r="D29" s="3">
        <f>8384266+1738663-75000</f>
        <v>10047929</v>
      </c>
      <c r="E29" s="3">
        <f>8495411+2979531+539058</f>
        <v>12014000</v>
      </c>
      <c r="F29" s="43">
        <v>3909210</v>
      </c>
      <c r="G29" s="43">
        <v>4658728</v>
      </c>
    </row>
    <row r="30" spans="1:7" ht="12.75">
      <c r="A30" s="2" t="s">
        <v>22</v>
      </c>
      <c r="C30" s="30">
        <v>25</v>
      </c>
      <c r="D30" s="3">
        <v>10905554</v>
      </c>
      <c r="E30" s="3">
        <v>8890984</v>
      </c>
      <c r="F30" s="43">
        <v>1703000</v>
      </c>
      <c r="G30" s="43">
        <v>3108818</v>
      </c>
    </row>
    <row r="31" spans="1:7" ht="12.75">
      <c r="A31" s="2" t="s">
        <v>23</v>
      </c>
      <c r="D31" s="3">
        <v>4737823</v>
      </c>
      <c r="E31" s="3">
        <v>3857702</v>
      </c>
      <c r="F31" s="43">
        <v>1373461</v>
      </c>
      <c r="G31" s="43">
        <v>1181000</v>
      </c>
    </row>
    <row r="32" spans="4:7" ht="12.75">
      <c r="D32" s="9">
        <f>SUM(D28:D31)</f>
        <v>68455451</v>
      </c>
      <c r="E32" s="9">
        <f>SUM(E28:E31)</f>
        <v>65643291</v>
      </c>
      <c r="F32" s="60">
        <f>SUM(F28:F31)</f>
        <v>56183575</v>
      </c>
      <c r="G32" s="60">
        <f>SUM(G28:G31)</f>
        <v>48783635</v>
      </c>
    </row>
    <row r="33" spans="1:7" ht="12.75">
      <c r="A33" s="2" t="s">
        <v>179</v>
      </c>
      <c r="D33" s="9">
        <f>D25-D32</f>
        <v>18651973</v>
      </c>
      <c r="E33" s="9">
        <f>E25-E32</f>
        <v>34345555</v>
      </c>
      <c r="F33" s="60">
        <f>F25-F32</f>
        <v>39849397</v>
      </c>
      <c r="G33" s="60">
        <f>G25-G32</f>
        <v>37890149</v>
      </c>
    </row>
    <row r="34" spans="4:7" ht="12.75">
      <c r="D34" s="11"/>
      <c r="E34" s="11"/>
      <c r="F34" s="61"/>
      <c r="G34" s="61"/>
    </row>
    <row r="35" spans="4:7" ht="13.5" thickBot="1">
      <c r="D35" s="7">
        <f>SUM(D12:D17)+D33</f>
        <v>26048325</v>
      </c>
      <c r="E35" s="7">
        <f>SUM(E12:E17)+E33</f>
        <v>42197369</v>
      </c>
      <c r="F35" s="62">
        <f>SUM(F12:F17)+F33</f>
        <v>54826331</v>
      </c>
      <c r="G35" s="62">
        <f>SUM(G12:G17)+G33</f>
        <v>52952110</v>
      </c>
    </row>
    <row r="36" spans="6:7" ht="13.5" thickTop="1">
      <c r="F36" s="43"/>
      <c r="G36" s="43"/>
    </row>
    <row r="37" spans="1:7" ht="12.75">
      <c r="A37" s="2" t="s">
        <v>180</v>
      </c>
      <c r="F37" s="43"/>
      <c r="G37" s="43"/>
    </row>
    <row r="38" spans="1:7" ht="12.75">
      <c r="A38" s="2" t="s">
        <v>24</v>
      </c>
      <c r="D38" s="3">
        <v>21254000</v>
      </c>
      <c r="E38" s="3">
        <v>28354000</v>
      </c>
      <c r="F38" s="43">
        <v>28354000</v>
      </c>
      <c r="G38" s="43">
        <v>28354000</v>
      </c>
    </row>
    <row r="39" spans="1:7" ht="12.75">
      <c r="A39" s="2" t="s">
        <v>132</v>
      </c>
      <c r="D39" s="3">
        <v>0</v>
      </c>
      <c r="E39" s="3">
        <v>6433824</v>
      </c>
      <c r="F39" s="43">
        <v>6406222</v>
      </c>
      <c r="G39" s="43">
        <v>6406222</v>
      </c>
    </row>
    <row r="40" spans="1:7" ht="12.75">
      <c r="A40" s="2" t="s">
        <v>204</v>
      </c>
      <c r="F40" s="43">
        <v>-85789</v>
      </c>
      <c r="G40" s="43">
        <v>83729</v>
      </c>
    </row>
    <row r="41" spans="1:7" ht="12.75">
      <c r="A41" s="2" t="s">
        <v>144</v>
      </c>
      <c r="D41" s="6">
        <v>434293</v>
      </c>
      <c r="E41" s="6">
        <v>3120474</v>
      </c>
      <c r="F41" s="63">
        <v>20151898</v>
      </c>
      <c r="G41" s="63">
        <v>18108159</v>
      </c>
    </row>
    <row r="42" spans="1:7" ht="12.75">
      <c r="A42" s="2" t="s">
        <v>149</v>
      </c>
      <c r="D42" s="3">
        <f>SUM(D38:D41)</f>
        <v>21688293</v>
      </c>
      <c r="E42" s="3">
        <f>SUM(E38:E41)</f>
        <v>37908298</v>
      </c>
      <c r="F42" s="43">
        <f>SUM(F38:F41)</f>
        <v>54826331</v>
      </c>
      <c r="G42" s="43">
        <f>SUM(G38:G41)</f>
        <v>52952110</v>
      </c>
    </row>
    <row r="43" spans="6:7" ht="13.5" thickBot="1">
      <c r="F43" s="64">
        <f>SUM(F42:F42)</f>
        <v>54826331</v>
      </c>
      <c r="G43" s="64">
        <f>SUM(G42:G42)</f>
        <v>52952110</v>
      </c>
    </row>
    <row r="44" spans="6:7" ht="13.5" thickTop="1">
      <c r="F44" s="43"/>
      <c r="G44" s="43"/>
    </row>
    <row r="45" spans="1:7" ht="12.75">
      <c r="A45" s="24"/>
      <c r="B45" s="24"/>
      <c r="C45" s="36"/>
      <c r="D45" s="11"/>
      <c r="E45" s="11"/>
      <c r="F45" s="61">
        <f>F35-F43</f>
        <v>0</v>
      </c>
      <c r="G45" s="61">
        <f>G35-G43</f>
        <v>0</v>
      </c>
    </row>
    <row r="46" spans="1:7" ht="12.75">
      <c r="A46" s="24"/>
      <c r="B46" s="24"/>
      <c r="C46" s="36"/>
      <c r="D46" s="11"/>
      <c r="E46" s="11"/>
      <c r="F46" s="61"/>
      <c r="G46" s="61"/>
    </row>
    <row r="47" spans="1:7" ht="12.75" hidden="1">
      <c r="A47" s="24"/>
      <c r="B47" s="24"/>
      <c r="C47" s="36"/>
      <c r="D47" s="11"/>
      <c r="E47" s="11"/>
      <c r="F47" s="61"/>
      <c r="G47" s="61"/>
    </row>
    <row r="48" spans="1:7" ht="12.75">
      <c r="A48" s="24"/>
      <c r="B48" s="24"/>
      <c r="C48" s="36"/>
      <c r="D48" s="11"/>
      <c r="E48" s="11"/>
      <c r="F48" s="61"/>
      <c r="G48" s="61"/>
    </row>
    <row r="49" spans="1:7" ht="12.75">
      <c r="A49" s="24"/>
      <c r="B49" s="24"/>
      <c r="C49" s="36"/>
      <c r="D49" s="11"/>
      <c r="E49" s="11"/>
      <c r="F49" s="61"/>
      <c r="G49" s="61"/>
    </row>
    <row r="50" spans="4:7" ht="12.75">
      <c r="D50" s="11"/>
      <c r="E50" s="11"/>
      <c r="F50" s="86"/>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3"/>
  <sheetViews>
    <sheetView view="pageBreakPreview" zoomScaleSheetLayoutView="100" workbookViewId="0" topLeftCell="A20">
      <selection activeCell="B46" sqref="B46"/>
    </sheetView>
  </sheetViews>
  <sheetFormatPr defaultColWidth="9.140625" defaultRowHeight="12.75"/>
  <cols>
    <col min="1" max="1" width="3.00390625" style="0" customWidth="1"/>
    <col min="2" max="2" width="25.8515625" style="0" customWidth="1"/>
    <col min="3" max="3" width="2.7109375" style="0" customWidth="1"/>
    <col min="4" max="4" width="11.421875" style="12" customWidth="1"/>
    <col min="5" max="5" width="11.00390625" style="12" customWidth="1"/>
    <col min="6" max="6" width="12.7109375" style="12" customWidth="1"/>
    <col min="7" max="7" width="16.421875" style="0" customWidth="1"/>
    <col min="8" max="8" width="13.28125" style="0" customWidth="1"/>
    <col min="9" max="9" width="11.421875" style="0" customWidth="1"/>
    <col min="10" max="10" width="11.28125" style="0" bestFit="1" customWidth="1"/>
  </cols>
  <sheetData>
    <row r="1" spans="1:6" s="2" customFormat="1" ht="13.5">
      <c r="A1" s="1" t="s">
        <v>0</v>
      </c>
      <c r="D1" s="3"/>
      <c r="E1" s="3"/>
      <c r="F1" s="3"/>
    </row>
    <row r="2" spans="1:6" s="2" customFormat="1" ht="12.75">
      <c r="A2" s="2" t="s">
        <v>1</v>
      </c>
      <c r="D2" s="3"/>
      <c r="E2" s="3"/>
      <c r="F2" s="3"/>
    </row>
    <row r="3" spans="4:6" s="2" customFormat="1" ht="12.75">
      <c r="D3" s="3"/>
      <c r="E3" s="3"/>
      <c r="F3" s="3"/>
    </row>
    <row r="4" spans="1:6" s="1" customFormat="1" ht="13.5">
      <c r="A4" s="1" t="s">
        <v>25</v>
      </c>
      <c r="D4" s="4"/>
      <c r="E4" s="4"/>
      <c r="F4" s="4"/>
    </row>
    <row r="5" spans="1:6" s="1" customFormat="1" ht="13.5">
      <c r="A5" s="1" t="s">
        <v>291</v>
      </c>
      <c r="D5" s="4"/>
      <c r="E5" s="4"/>
      <c r="F5" s="4"/>
    </row>
    <row r="6" spans="1:6" s="2" customFormat="1" ht="12.75">
      <c r="A6" s="2" t="s">
        <v>2</v>
      </c>
      <c r="D6" s="3"/>
      <c r="E6" s="3"/>
      <c r="F6" s="3"/>
    </row>
    <row r="7" spans="4:6" s="2" customFormat="1" ht="12.75">
      <c r="D7" s="3"/>
      <c r="E7" s="3"/>
      <c r="F7" s="3"/>
    </row>
    <row r="8" spans="2:8" s="2" customFormat="1" ht="12.75">
      <c r="B8" s="39"/>
      <c r="C8" s="39"/>
      <c r="D8" s="116"/>
      <c r="E8" s="116"/>
      <c r="F8" s="116"/>
      <c r="G8" s="39"/>
      <c r="H8" s="39"/>
    </row>
    <row r="9" spans="2:10" s="2" customFormat="1" ht="13.5">
      <c r="B9" s="39"/>
      <c r="C9" s="39"/>
      <c r="D9" s="39"/>
      <c r="E9" s="129" t="s">
        <v>260</v>
      </c>
      <c r="F9" s="130"/>
      <c r="G9" s="130"/>
      <c r="H9" s="39"/>
      <c r="I9" s="44" t="s">
        <v>261</v>
      </c>
      <c r="J9" s="44" t="s">
        <v>263</v>
      </c>
    </row>
    <row r="10" spans="2:10" ht="13.5">
      <c r="B10" s="117"/>
      <c r="C10" s="117"/>
      <c r="D10" s="118"/>
      <c r="E10" s="118"/>
      <c r="F10" s="118"/>
      <c r="G10" s="117"/>
      <c r="H10" s="117"/>
      <c r="I10" s="44" t="s">
        <v>262</v>
      </c>
      <c r="J10" s="44" t="s">
        <v>264</v>
      </c>
    </row>
    <row r="11" spans="4:8" ht="13.5">
      <c r="D11" s="59" t="s">
        <v>26</v>
      </c>
      <c r="E11" s="59" t="s">
        <v>26</v>
      </c>
      <c r="F11" s="59" t="s">
        <v>203</v>
      </c>
      <c r="G11" s="44" t="s">
        <v>256</v>
      </c>
      <c r="H11" s="44"/>
    </row>
    <row r="12" spans="3:8" ht="13.5">
      <c r="C12" s="13"/>
      <c r="D12" s="59" t="s">
        <v>106</v>
      </c>
      <c r="E12" s="59" t="s">
        <v>110</v>
      </c>
      <c r="F12" s="59" t="s">
        <v>157</v>
      </c>
      <c r="G12" s="44" t="s">
        <v>255</v>
      </c>
      <c r="H12" s="44" t="s">
        <v>27</v>
      </c>
    </row>
    <row r="13" spans="4:10" ht="13.5">
      <c r="D13" s="59" t="s">
        <v>28</v>
      </c>
      <c r="E13" s="59" t="s">
        <v>28</v>
      </c>
      <c r="F13" s="59" t="s">
        <v>28</v>
      </c>
      <c r="G13" s="44" t="s">
        <v>28</v>
      </c>
      <c r="H13" s="44" t="s">
        <v>28</v>
      </c>
      <c r="I13" s="44" t="s">
        <v>28</v>
      </c>
      <c r="J13" s="44" t="s">
        <v>28</v>
      </c>
    </row>
    <row r="15" spans="1:10" ht="12.75">
      <c r="A15" t="s">
        <v>134</v>
      </c>
      <c r="D15" s="12">
        <v>28354000</v>
      </c>
      <c r="E15" s="12">
        <v>6406222</v>
      </c>
      <c r="F15" s="12">
        <v>0</v>
      </c>
      <c r="G15" s="12">
        <v>10083699</v>
      </c>
      <c r="H15" s="14">
        <f>SUM(D15:G15)</f>
        <v>44843921</v>
      </c>
      <c r="I15" s="12">
        <v>0</v>
      </c>
      <c r="J15" s="14">
        <f>H15+I15</f>
        <v>44843921</v>
      </c>
    </row>
    <row r="16" spans="7:8" ht="12.75">
      <c r="G16" s="12"/>
      <c r="H16" s="14"/>
    </row>
    <row r="17" spans="1:10" ht="12.75">
      <c r="A17" t="s">
        <v>158</v>
      </c>
      <c r="D17" s="12">
        <v>0</v>
      </c>
      <c r="E17" s="12">
        <v>0</v>
      </c>
      <c r="F17" s="12">
        <v>83729</v>
      </c>
      <c r="G17" s="12">
        <v>0</v>
      </c>
      <c r="H17" s="14">
        <f>SUM(D17:G17)</f>
        <v>83729</v>
      </c>
      <c r="I17" s="12">
        <v>0</v>
      </c>
      <c r="J17" s="14">
        <f>H17+I17</f>
        <v>83729</v>
      </c>
    </row>
    <row r="18" spans="7:8" ht="12.75">
      <c r="G18" s="12"/>
      <c r="H18" s="14"/>
    </row>
    <row r="19" spans="1:10" ht="12.75">
      <c r="A19" t="s">
        <v>137</v>
      </c>
      <c r="D19" s="12">
        <v>0</v>
      </c>
      <c r="E19" s="12">
        <v>0</v>
      </c>
      <c r="F19" s="12">
        <v>0</v>
      </c>
      <c r="G19" s="3">
        <v>9249354</v>
      </c>
      <c r="H19" s="14">
        <f>SUM(D19:G19)</f>
        <v>9249354</v>
      </c>
      <c r="I19" s="12">
        <v>0</v>
      </c>
      <c r="J19" s="14">
        <f>H19+I19</f>
        <v>9249354</v>
      </c>
    </row>
    <row r="20" spans="7:8" ht="12.75">
      <c r="G20" s="3"/>
      <c r="H20" s="14"/>
    </row>
    <row r="21" spans="1:10" ht="12.75">
      <c r="A21" t="s">
        <v>269</v>
      </c>
      <c r="G21" s="3"/>
      <c r="H21" s="14"/>
      <c r="I21" s="12"/>
      <c r="J21" s="14"/>
    </row>
    <row r="22" spans="1:10" ht="12.75">
      <c r="A22" t="s">
        <v>270</v>
      </c>
      <c r="G22" s="3">
        <v>-612446.74</v>
      </c>
      <c r="H22" s="14">
        <f>SUM(D22:G22)</f>
        <v>-612446.74</v>
      </c>
      <c r="I22" s="12">
        <v>0</v>
      </c>
      <c r="J22" s="14">
        <f>H22+I22</f>
        <v>-612446.74</v>
      </c>
    </row>
    <row r="23" spans="7:10" ht="12.75">
      <c r="G23" s="3"/>
      <c r="H23" s="14"/>
      <c r="I23" s="12"/>
      <c r="J23" s="14"/>
    </row>
    <row r="24" spans="1:10" ht="12.75">
      <c r="A24" t="s">
        <v>272</v>
      </c>
      <c r="G24" s="3"/>
      <c r="H24" s="14"/>
      <c r="I24" s="12"/>
      <c r="J24" s="14"/>
    </row>
    <row r="25" spans="1:10" ht="12.75">
      <c r="A25" t="s">
        <v>271</v>
      </c>
      <c r="G25" s="3">
        <v>-612447</v>
      </c>
      <c r="H25" s="14">
        <f>SUM(D25:G25)</f>
        <v>-612447</v>
      </c>
      <c r="I25" s="12">
        <v>0</v>
      </c>
      <c r="J25" s="14">
        <f>H25+I25</f>
        <v>-612447</v>
      </c>
    </row>
    <row r="26" ht="12.75">
      <c r="G26" s="12"/>
    </row>
    <row r="27" spans="1:10" ht="13.5" thickBot="1">
      <c r="A27" t="s">
        <v>293</v>
      </c>
      <c r="D27" s="15">
        <f aca="true" t="shared" si="0" ref="D27:J27">SUM(D15:D26)</f>
        <v>28354000</v>
      </c>
      <c r="E27" s="15">
        <f t="shared" si="0"/>
        <v>6406222</v>
      </c>
      <c r="F27" s="15">
        <f t="shared" si="0"/>
        <v>83729</v>
      </c>
      <c r="G27" s="15">
        <f t="shared" si="0"/>
        <v>18108159.26</v>
      </c>
      <c r="H27" s="15">
        <f t="shared" si="0"/>
        <v>52952110.26</v>
      </c>
      <c r="I27" s="119">
        <f t="shared" si="0"/>
        <v>0</v>
      </c>
      <c r="J27" s="119">
        <f t="shared" si="0"/>
        <v>52952110.26</v>
      </c>
    </row>
    <row r="28" spans="4:8" ht="13.5" thickTop="1">
      <c r="D28" s="83"/>
      <c r="E28" s="83"/>
      <c r="F28" s="83"/>
      <c r="G28" s="83"/>
      <c r="H28" s="83"/>
    </row>
    <row r="29" spans="4:8" ht="12.75">
      <c r="D29" s="83"/>
      <c r="E29" s="83"/>
      <c r="F29" s="83"/>
      <c r="G29" s="83"/>
      <c r="H29" s="83"/>
    </row>
    <row r="31" spans="1:10" ht="12.75">
      <c r="A31" t="s">
        <v>182</v>
      </c>
      <c r="D31" s="12">
        <v>28354000</v>
      </c>
      <c r="E31" s="12">
        <v>6406222.38</v>
      </c>
      <c r="F31" s="12">
        <v>83729</v>
      </c>
      <c r="G31" s="12">
        <v>18108159</v>
      </c>
      <c r="H31" s="14">
        <f>SUM(D31:G31)</f>
        <v>52952110.38</v>
      </c>
      <c r="I31" s="12">
        <v>0</v>
      </c>
      <c r="J31" s="14">
        <f>H31+I31</f>
        <v>52952110.38</v>
      </c>
    </row>
    <row r="32" spans="7:8" ht="12.75">
      <c r="G32" s="12"/>
      <c r="H32" s="14"/>
    </row>
    <row r="33" spans="1:10" ht="12.75">
      <c r="A33" t="s">
        <v>158</v>
      </c>
      <c r="D33" s="12">
        <v>0</v>
      </c>
      <c r="E33" s="12">
        <v>0</v>
      </c>
      <c r="F33" s="12">
        <f>-F31+F43</f>
        <v>-135498</v>
      </c>
      <c r="G33" s="12">
        <v>0</v>
      </c>
      <c r="H33" s="14">
        <f>SUM(D33:G33)</f>
        <v>-135498</v>
      </c>
      <c r="I33" s="12">
        <v>0</v>
      </c>
      <c r="J33" s="14">
        <f>H33+I33</f>
        <v>-135498</v>
      </c>
    </row>
    <row r="34" spans="7:10" ht="12.75">
      <c r="G34" s="12"/>
      <c r="H34" s="14"/>
      <c r="I34" s="12"/>
      <c r="J34" s="14"/>
    </row>
    <row r="35" spans="1:10" ht="12.75">
      <c r="A35" t="s">
        <v>267</v>
      </c>
      <c r="G35" s="12"/>
      <c r="H35" s="14"/>
      <c r="I35" s="12"/>
      <c r="J35" s="14"/>
    </row>
    <row r="36" spans="2:10" ht="12.75">
      <c r="B36" t="s">
        <v>268</v>
      </c>
      <c r="D36" s="12">
        <v>0</v>
      </c>
      <c r="E36" s="12">
        <v>0</v>
      </c>
      <c r="F36" s="12">
        <v>0</v>
      </c>
      <c r="G36" s="12">
        <v>0</v>
      </c>
      <c r="H36" s="14">
        <v>0</v>
      </c>
      <c r="I36" s="12">
        <f>122500+1202549+106</f>
        <v>1325155</v>
      </c>
      <c r="J36" s="14">
        <f>H36+I36</f>
        <v>1325155</v>
      </c>
    </row>
    <row r="37" ht="12.75">
      <c r="G37" s="12"/>
    </row>
    <row r="38" spans="1:10" ht="12.75">
      <c r="A38" t="s">
        <v>294</v>
      </c>
      <c r="D38" s="12">
        <v>0</v>
      </c>
      <c r="E38" s="12">
        <v>0</v>
      </c>
      <c r="F38" s="12">
        <v>0</v>
      </c>
      <c r="G38" s="3">
        <f>9103420+186017</f>
        <v>9289437</v>
      </c>
      <c r="H38" s="14">
        <f>SUM(D38:G38)</f>
        <v>9289437</v>
      </c>
      <c r="I38" s="12">
        <f>-186017</f>
        <v>-186017</v>
      </c>
      <c r="J38" s="14">
        <f>H38+I38</f>
        <v>9103420</v>
      </c>
    </row>
    <row r="39" spans="7:8" ht="12.75">
      <c r="G39" s="3"/>
      <c r="H39" s="14"/>
    </row>
    <row r="40" spans="1:8" ht="12.75">
      <c r="A40" t="s">
        <v>269</v>
      </c>
      <c r="G40" s="3"/>
      <c r="H40" s="14"/>
    </row>
    <row r="41" spans="1:10" ht="12.75">
      <c r="A41" t="s">
        <v>271</v>
      </c>
      <c r="G41" s="3">
        <v>-612447</v>
      </c>
      <c r="H41" s="14">
        <f>SUM(D41:G41)</f>
        <v>-612447</v>
      </c>
      <c r="I41" s="12">
        <v>0</v>
      </c>
      <c r="J41" s="14">
        <f>H41+I41</f>
        <v>-612447</v>
      </c>
    </row>
    <row r="42" spans="7:8" ht="12.75">
      <c r="G42" s="3"/>
      <c r="H42" s="14"/>
    </row>
    <row r="43" spans="1:10" ht="13.5" thickBot="1">
      <c r="A43" t="s">
        <v>283</v>
      </c>
      <c r="D43" s="15">
        <f>SUM(D31:D42)</f>
        <v>28354000</v>
      </c>
      <c r="E43" s="15">
        <f>SUM(E31:E42)</f>
        <v>6406222.38</v>
      </c>
      <c r="F43" s="15">
        <v>-51769</v>
      </c>
      <c r="G43" s="15">
        <f>SUM(G31:G42)</f>
        <v>26785149</v>
      </c>
      <c r="H43" s="15">
        <f>SUM(H31:H42)</f>
        <v>61493602.38</v>
      </c>
      <c r="I43" s="15">
        <f>SUM(I31:I42)</f>
        <v>1139138</v>
      </c>
      <c r="J43" s="15">
        <f>SUM(J31:J42)</f>
        <v>62632740.38</v>
      </c>
    </row>
    <row r="44" ht="13.5" thickTop="1"/>
  </sheetData>
  <mergeCells count="1">
    <mergeCell ref="E9:G9"/>
  </mergeCells>
  <printOptions/>
  <pageMargins left="0.5511811023622047" right="0.3937007874015748" top="1.1811023622047245" bottom="0.3937007874015748" header="0.5118110236220472" footer="0.5118110236220472"/>
  <pageSetup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I39"/>
  <sheetViews>
    <sheetView view="pageBreakPreview" zoomScaleSheetLayoutView="100" workbookViewId="0" topLeftCell="A13">
      <selection activeCell="B46" sqref="B46"/>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customWidth="1"/>
    <col min="8" max="8" width="2.00390625" style="3" customWidth="1"/>
    <col min="9" max="9" width="15.28125" style="3" customWidth="1"/>
    <col min="10" max="16384" width="9.140625" style="2" customWidth="1"/>
  </cols>
  <sheetData>
    <row r="1" ht="13.5">
      <c r="A1" s="1" t="s">
        <v>0</v>
      </c>
    </row>
    <row r="2" ht="12.75">
      <c r="A2" s="2" t="s">
        <v>1</v>
      </c>
    </row>
    <row r="4" spans="1:9" s="1" customFormat="1" ht="13.5">
      <c r="A4" s="1" t="s">
        <v>29</v>
      </c>
      <c r="C4" s="4"/>
      <c r="D4" s="4"/>
      <c r="E4" s="4"/>
      <c r="F4" s="4"/>
      <c r="G4" s="4"/>
      <c r="H4" s="4"/>
      <c r="I4" s="4"/>
    </row>
    <row r="5" spans="1:9" s="1" customFormat="1" ht="13.5">
      <c r="A5" s="1" t="s">
        <v>291</v>
      </c>
      <c r="C5" s="4"/>
      <c r="D5" s="4"/>
      <c r="E5" s="4"/>
      <c r="F5" s="4"/>
      <c r="G5" s="4"/>
      <c r="H5" s="4"/>
      <c r="I5" s="4"/>
    </row>
    <row r="6" ht="12.75">
      <c r="A6" s="2" t="s">
        <v>2</v>
      </c>
    </row>
    <row r="7" spans="3:9" ht="13.5">
      <c r="C7" s="131" t="s">
        <v>61</v>
      </c>
      <c r="D7" s="131"/>
      <c r="E7" s="131"/>
      <c r="F7" s="5"/>
      <c r="G7" s="128" t="s">
        <v>285</v>
      </c>
      <c r="H7" s="128"/>
      <c r="I7" s="128"/>
    </row>
    <row r="8" spans="3:9" ht="13.5">
      <c r="C8" s="5" t="s">
        <v>9</v>
      </c>
      <c r="D8" s="5"/>
      <c r="E8" s="5" t="s">
        <v>113</v>
      </c>
      <c r="F8" s="5"/>
      <c r="G8" s="59" t="s">
        <v>280</v>
      </c>
      <c r="H8" s="59"/>
      <c r="I8" s="59" t="s">
        <v>156</v>
      </c>
    </row>
    <row r="9" spans="3:9" ht="13.5">
      <c r="C9" s="5" t="s">
        <v>28</v>
      </c>
      <c r="D9" s="5"/>
      <c r="E9" s="5" t="s">
        <v>28</v>
      </c>
      <c r="F9" s="5"/>
      <c r="G9" s="59" t="s">
        <v>28</v>
      </c>
      <c r="H9" s="59"/>
      <c r="I9" s="59" t="s">
        <v>28</v>
      </c>
    </row>
    <row r="10" spans="3:9" ht="12.75">
      <c r="C10" s="5"/>
      <c r="D10" s="5"/>
      <c r="E10" s="5" t="s">
        <v>112</v>
      </c>
      <c r="F10" s="5"/>
      <c r="G10" s="5"/>
      <c r="H10" s="5"/>
      <c r="I10" s="5"/>
    </row>
    <row r="11" spans="1:9" ht="12.75">
      <c r="A11" s="2" t="s">
        <v>48</v>
      </c>
      <c r="C11" s="3">
        <v>-1719211</v>
      </c>
      <c r="E11" s="3">
        <v>0</v>
      </c>
      <c r="G11" s="3">
        <v>1223659</v>
      </c>
      <c r="I11" s="3">
        <v>-1468442</v>
      </c>
    </row>
    <row r="13" spans="1:9" ht="12.75">
      <c r="A13" s="2" t="s">
        <v>49</v>
      </c>
      <c r="C13" s="3">
        <v>-213176</v>
      </c>
      <c r="E13" s="3">
        <v>0</v>
      </c>
      <c r="G13" s="3">
        <v>-1086140</v>
      </c>
      <c r="I13" s="3">
        <v>-6118037</v>
      </c>
    </row>
    <row r="15" spans="1:9" ht="12.75">
      <c r="A15" s="2" t="s">
        <v>50</v>
      </c>
      <c r="C15" s="6">
        <v>3492568</v>
      </c>
      <c r="E15" s="6">
        <v>0</v>
      </c>
      <c r="F15" s="6"/>
      <c r="G15" s="6">
        <v>-22600</v>
      </c>
      <c r="I15" s="6">
        <v>-319213</v>
      </c>
    </row>
    <row r="17" spans="1:9" ht="12.75">
      <c r="A17" s="2" t="s">
        <v>51</v>
      </c>
      <c r="C17" s="3">
        <f>SUM(C11:C15)</f>
        <v>1560181</v>
      </c>
      <c r="E17" s="3">
        <v>0</v>
      </c>
      <c r="G17" s="3">
        <f>SUM(G11:G15)</f>
        <v>114919</v>
      </c>
      <c r="I17" s="3">
        <f>SUM(I11:I15)</f>
        <v>-7905692</v>
      </c>
    </row>
    <row r="19" spans="1:9" ht="12.75">
      <c r="A19" s="2" t="s">
        <v>297</v>
      </c>
      <c r="G19" s="3">
        <v>29520</v>
      </c>
      <c r="I19" s="3">
        <v>0</v>
      </c>
    </row>
    <row r="21" spans="1:9" ht="12.75">
      <c r="A21" s="2" t="s">
        <v>52</v>
      </c>
      <c r="C21" s="3">
        <v>162556</v>
      </c>
      <c r="E21" s="3">
        <v>0</v>
      </c>
      <c r="G21" s="3">
        <v>3731603</v>
      </c>
      <c r="I21" s="3">
        <v>11637294</v>
      </c>
    </row>
    <row r="23" spans="1:9" ht="13.5" thickBot="1">
      <c r="A23" s="2" t="s">
        <v>218</v>
      </c>
      <c r="C23" s="10">
        <f>SUM(C17:C21)</f>
        <v>1722737</v>
      </c>
      <c r="E23" s="10">
        <v>0</v>
      </c>
      <c r="F23" s="10"/>
      <c r="G23" s="10">
        <f>SUM(G17:G21)</f>
        <v>3876042</v>
      </c>
      <c r="I23" s="10">
        <f>SUM(I17:I21)</f>
        <v>3731602</v>
      </c>
    </row>
    <row r="24" ht="13.5" thickTop="1"/>
    <row r="25" ht="12.75" hidden="1"/>
    <row r="26" ht="12.75" hidden="1">
      <c r="A26" s="2" t="s">
        <v>68</v>
      </c>
    </row>
    <row r="27" ht="12.75" hidden="1"/>
    <row r="28" spans="1:9" ht="12.75" hidden="1">
      <c r="A28" s="2" t="s">
        <v>55</v>
      </c>
      <c r="C28" s="3">
        <v>2463427</v>
      </c>
      <c r="E28" s="3">
        <v>0</v>
      </c>
      <c r="G28" s="3" t="e">
        <f>#REF!</f>
        <v>#REF!</v>
      </c>
      <c r="I28" s="3">
        <v>13560595</v>
      </c>
    </row>
    <row r="29" spans="1:9" ht="12.75" hidden="1">
      <c r="A29" s="2" t="s">
        <v>159</v>
      </c>
      <c r="I29" s="3">
        <v>0</v>
      </c>
    </row>
    <row r="30" spans="1:9" ht="12.75" hidden="1">
      <c r="A30" s="2" t="s">
        <v>139</v>
      </c>
      <c r="C30" s="3">
        <v>-740690</v>
      </c>
      <c r="E30" s="3">
        <v>0</v>
      </c>
      <c r="I30" s="3">
        <v>0</v>
      </c>
    </row>
    <row r="31" spans="3:9" ht="13.5" hidden="1" thickBot="1">
      <c r="C31" s="10">
        <f>SUM(C28:C30)</f>
        <v>1722737</v>
      </c>
      <c r="E31" s="10">
        <v>0</v>
      </c>
      <c r="F31" s="10"/>
      <c r="G31" s="10" t="e">
        <f>SUM(G28:G30)</f>
        <v>#REF!</v>
      </c>
      <c r="I31" s="10">
        <f>SUM(I28:I30)</f>
        <v>13560595</v>
      </c>
    </row>
    <row r="33" ht="12.75">
      <c r="A33" s="2" t="s">
        <v>245</v>
      </c>
    </row>
    <row r="35" spans="1:9" ht="12.75">
      <c r="A35" s="2" t="s">
        <v>55</v>
      </c>
      <c r="G35" s="3">
        <v>4148718.26</v>
      </c>
      <c r="I35" s="3">
        <v>5243920</v>
      </c>
    </row>
    <row r="37" spans="1:9" ht="12.75">
      <c r="A37" s="2" t="s">
        <v>246</v>
      </c>
      <c r="G37" s="3">
        <v>-272676</v>
      </c>
      <c r="I37" s="3">
        <v>-1512318</v>
      </c>
    </row>
    <row r="39" spans="7:9" ht="13.5" thickBot="1">
      <c r="G39" s="10">
        <f>SUM(G35:G38)</f>
        <v>3876042.26</v>
      </c>
      <c r="I39" s="10">
        <f>SUM(I35:I38)</f>
        <v>3731602</v>
      </c>
    </row>
    <row r="40" ht="13.5" thickTop="1"/>
  </sheetData>
  <mergeCells count="2">
    <mergeCell ref="C7:E7"/>
    <mergeCell ref="G7:I7"/>
  </mergeCells>
  <printOptions/>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16"/>
  <sheetViews>
    <sheetView view="pageBreakPreview" zoomScaleSheetLayoutView="100" workbookViewId="0" topLeftCell="A72">
      <selection activeCell="E91" sqref="E91"/>
    </sheetView>
  </sheetViews>
  <sheetFormatPr defaultColWidth="9.140625" defaultRowHeight="12.75"/>
  <cols>
    <col min="1" max="1" width="4.140625" style="21" customWidth="1"/>
    <col min="2" max="2" width="13.7109375" style="16" customWidth="1"/>
    <col min="3" max="3" width="32.57421875" style="16" customWidth="1"/>
    <col min="4" max="4" width="13.8515625" style="16" customWidth="1"/>
    <col min="5" max="6" width="16.421875" style="17" bestFit="1" customWidth="1"/>
    <col min="7" max="7" width="4.140625" style="51" customWidth="1"/>
    <col min="8" max="9" width="8.8515625" style="17" customWidth="1"/>
    <col min="10" max="10" width="11.7109375" style="17" customWidth="1"/>
    <col min="11" max="16384" width="8.8515625" style="17" customWidth="1"/>
  </cols>
  <sheetData>
    <row r="1" spans="1:7" s="2" customFormat="1" ht="12.75">
      <c r="A1" s="21" t="s">
        <v>0</v>
      </c>
      <c r="C1" s="3"/>
      <c r="D1" s="3"/>
      <c r="G1" s="24"/>
    </row>
    <row r="2" spans="1:7" s="2" customFormat="1" ht="12.75">
      <c r="A2" s="25" t="s">
        <v>1</v>
      </c>
      <c r="C2" s="3"/>
      <c r="D2" s="3"/>
      <c r="G2" s="24"/>
    </row>
    <row r="3" spans="1:4" ht="12.75">
      <c r="A3" s="26"/>
      <c r="B3" s="20"/>
      <c r="C3" s="20"/>
      <c r="D3" s="20"/>
    </row>
    <row r="4" ht="12.75"/>
    <row r="5" ht="12.75">
      <c r="B5" s="18"/>
    </row>
    <row r="6" ht="12.75">
      <c r="B6" s="22"/>
    </row>
    <row r="7" ht="12.75"/>
    <row r="8" spans="1:2" ht="12.75">
      <c r="A8" s="45" t="s">
        <v>70</v>
      </c>
      <c r="B8" s="18" t="s">
        <v>30</v>
      </c>
    </row>
    <row r="9" ht="12.75">
      <c r="B9" s="18"/>
    </row>
    <row r="10" ht="12.75">
      <c r="B10" s="18"/>
    </row>
    <row r="11" ht="12.75">
      <c r="B11" s="18"/>
    </row>
    <row r="12" ht="12.75">
      <c r="B12" s="18"/>
    </row>
    <row r="13" ht="12.75">
      <c r="B13" s="18"/>
    </row>
    <row r="14" ht="12.75">
      <c r="B14" s="18"/>
    </row>
    <row r="15" ht="12.75">
      <c r="B15" s="18"/>
    </row>
    <row r="16" ht="12.75">
      <c r="B16" s="18"/>
    </row>
    <row r="17" ht="12.75">
      <c r="B17" s="18"/>
    </row>
    <row r="18" ht="12.75">
      <c r="B18" s="18"/>
    </row>
    <row r="19" spans="1:2" ht="12.75">
      <c r="A19" s="45" t="s">
        <v>69</v>
      </c>
      <c r="B19" s="18" t="s">
        <v>172</v>
      </c>
    </row>
    <row r="20" ht="12.75">
      <c r="B20" s="18"/>
    </row>
    <row r="21" ht="12.75">
      <c r="B21" s="18"/>
    </row>
    <row r="22" ht="12.75">
      <c r="B22" s="18"/>
    </row>
    <row r="23" ht="12.75">
      <c r="B23" s="18"/>
    </row>
    <row r="24" ht="12.75">
      <c r="B24" s="18"/>
    </row>
    <row r="25" ht="12.75">
      <c r="B25" s="18"/>
    </row>
    <row r="26" spans="2:3" ht="12.75">
      <c r="B26" s="16" t="s">
        <v>183</v>
      </c>
      <c r="C26" s="16" t="s">
        <v>220</v>
      </c>
    </row>
    <row r="27" spans="2:3" ht="12.75">
      <c r="B27" s="16" t="s">
        <v>224</v>
      </c>
      <c r="C27" s="16" t="s">
        <v>225</v>
      </c>
    </row>
    <row r="28" spans="2:3" ht="12.75">
      <c r="B28" s="16" t="s">
        <v>184</v>
      </c>
      <c r="C28" s="16" t="s">
        <v>185</v>
      </c>
    </row>
    <row r="29" spans="2:3" ht="12.75">
      <c r="B29" s="16" t="s">
        <v>186</v>
      </c>
      <c r="C29" s="16" t="s">
        <v>15</v>
      </c>
    </row>
    <row r="30" spans="2:3" ht="12.75">
      <c r="B30" s="16" t="s">
        <v>187</v>
      </c>
      <c r="C30" s="16" t="s">
        <v>214</v>
      </c>
    </row>
    <row r="31" spans="2:3" ht="12.75">
      <c r="B31" s="16" t="s">
        <v>188</v>
      </c>
      <c r="C31" s="16" t="s">
        <v>197</v>
      </c>
    </row>
    <row r="32" spans="2:3" ht="12.75">
      <c r="B32" s="16" t="s">
        <v>189</v>
      </c>
      <c r="C32" s="16" t="s">
        <v>198</v>
      </c>
    </row>
    <row r="33" spans="2:3" ht="12.75">
      <c r="B33" s="16" t="s">
        <v>190</v>
      </c>
      <c r="C33" s="16" t="s">
        <v>199</v>
      </c>
    </row>
    <row r="34" spans="2:3" ht="12.75">
      <c r="B34" s="16" t="s">
        <v>191</v>
      </c>
      <c r="C34" s="16" t="s">
        <v>215</v>
      </c>
    </row>
    <row r="35" ht="13.5" hidden="1"/>
    <row r="36" ht="13.5" hidden="1"/>
    <row r="37" spans="2:8" ht="12.75">
      <c r="B37" s="16" t="s">
        <v>192</v>
      </c>
      <c r="C37" s="16" t="s">
        <v>200</v>
      </c>
      <c r="H37" s="84"/>
    </row>
    <row r="38" spans="2:3" ht="12.75">
      <c r="B38" s="16" t="s">
        <v>193</v>
      </c>
      <c r="C38" s="16" t="s">
        <v>219</v>
      </c>
    </row>
    <row r="39" spans="2:3" ht="12.75">
      <c r="B39" s="16" t="s">
        <v>194</v>
      </c>
      <c r="C39" s="16" t="s">
        <v>216</v>
      </c>
    </row>
    <row r="40" spans="2:3" ht="12.75">
      <c r="B40" s="16" t="s">
        <v>195</v>
      </c>
      <c r="C40" s="16" t="s">
        <v>201</v>
      </c>
    </row>
    <row r="41" spans="2:3" ht="12.75">
      <c r="B41" s="16" t="s">
        <v>196</v>
      </c>
      <c r="C41" s="16" t="s">
        <v>202</v>
      </c>
    </row>
    <row r="42" ht="12.75">
      <c r="B42" s="17"/>
    </row>
    <row r="43" ht="12.75">
      <c r="B43" s="17"/>
    </row>
    <row r="44" ht="12.75">
      <c r="B44" s="17"/>
    </row>
    <row r="45" ht="12.75">
      <c r="B45" s="17"/>
    </row>
    <row r="46" ht="12.75">
      <c r="B46" s="18" t="s">
        <v>226</v>
      </c>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spans="1:2" ht="12.75">
      <c r="A57" s="45" t="s">
        <v>69</v>
      </c>
      <c r="B57" s="18" t="s">
        <v>173</v>
      </c>
    </row>
    <row r="58" ht="12.75">
      <c r="B58" s="17"/>
    </row>
    <row r="59" ht="12.75">
      <c r="B59" s="31" t="s">
        <v>227</v>
      </c>
    </row>
    <row r="60" ht="12.75">
      <c r="B60" s="17"/>
    </row>
    <row r="61" ht="12.75">
      <c r="B61" s="17"/>
    </row>
    <row r="62" ht="12.75">
      <c r="B62" s="17"/>
    </row>
    <row r="63" ht="12.75">
      <c r="B63" s="17"/>
    </row>
    <row r="64" ht="12.75">
      <c r="B64" s="31" t="s">
        <v>228</v>
      </c>
    </row>
    <row r="65" ht="12.75">
      <c r="B65" s="17"/>
    </row>
    <row r="66" ht="12.75">
      <c r="B66" s="17"/>
    </row>
    <row r="67" ht="12.75">
      <c r="B67" s="17"/>
    </row>
    <row r="68" ht="12.75">
      <c r="B68" s="17"/>
    </row>
    <row r="69" ht="12.75">
      <c r="B69" s="17"/>
    </row>
    <row r="70" ht="12.75">
      <c r="B70" s="17"/>
    </row>
    <row r="71" ht="12.75">
      <c r="B71" s="17"/>
    </row>
    <row r="72" ht="12.75">
      <c r="B72" s="85" t="s">
        <v>229</v>
      </c>
    </row>
    <row r="73" ht="12.75">
      <c r="B73" s="85"/>
    </row>
    <row r="74" ht="12.75">
      <c r="B74" s="18"/>
    </row>
    <row r="75" ht="12.75">
      <c r="B75" s="18"/>
    </row>
    <row r="76" ht="12.75">
      <c r="B76" s="18"/>
    </row>
    <row r="77" ht="12.75">
      <c r="B77" s="18"/>
    </row>
    <row r="78" ht="12.75">
      <c r="B78" s="18"/>
    </row>
    <row r="79" ht="12.75">
      <c r="B79" s="18"/>
    </row>
    <row r="80" ht="12.75">
      <c r="B80" s="85"/>
    </row>
    <row r="81" spans="2:7" ht="12.75">
      <c r="B81" s="85"/>
      <c r="G81" s="51" t="s">
        <v>230</v>
      </c>
    </row>
    <row r="82" spans="1:2" ht="12.75">
      <c r="A82" s="45" t="s">
        <v>71</v>
      </c>
      <c r="B82" s="18" t="s">
        <v>174</v>
      </c>
    </row>
    <row r="83" spans="1:2" ht="12.75">
      <c r="A83" s="45"/>
      <c r="B83" s="18"/>
    </row>
    <row r="84" spans="1:2" ht="12.75">
      <c r="A84" s="45"/>
      <c r="B84" s="16" t="s">
        <v>208</v>
      </c>
    </row>
    <row r="85" spans="1:2" ht="12.75">
      <c r="A85" s="45"/>
      <c r="B85" s="18"/>
    </row>
    <row r="86" spans="1:6" ht="12.75">
      <c r="A86" s="45"/>
      <c r="B86" s="18"/>
      <c r="D86" s="90" t="s">
        <v>209</v>
      </c>
      <c r="E86" s="44" t="s">
        <v>211</v>
      </c>
      <c r="F86" s="44" t="s">
        <v>221</v>
      </c>
    </row>
    <row r="87" spans="1:6" ht="12.75">
      <c r="A87" s="45"/>
      <c r="B87" s="18"/>
      <c r="D87" s="90" t="s">
        <v>210</v>
      </c>
      <c r="E87" s="44"/>
      <c r="F87" s="44"/>
    </row>
    <row r="88" spans="1:6" ht="12.75">
      <c r="A88" s="45"/>
      <c r="B88" s="18"/>
      <c r="D88" s="90"/>
      <c r="E88" s="90"/>
      <c r="F88" s="90"/>
    </row>
    <row r="89" spans="1:6" ht="12.75">
      <c r="A89" s="89"/>
      <c r="B89" s="16" t="s">
        <v>13</v>
      </c>
      <c r="D89" s="41">
        <f>12848633</f>
        <v>12848633</v>
      </c>
      <c r="E89" s="41">
        <f>-479755-992913</f>
        <v>-1472668</v>
      </c>
      <c r="F89" s="41">
        <f>D89+E89</f>
        <v>11375965</v>
      </c>
    </row>
    <row r="90" spans="1:6" ht="12.75">
      <c r="A90" s="89"/>
      <c r="B90" s="16" t="s">
        <v>166</v>
      </c>
      <c r="D90" s="41">
        <v>0</v>
      </c>
      <c r="E90" s="41">
        <v>992913</v>
      </c>
      <c r="F90" s="41">
        <f>D90+E90</f>
        <v>992913</v>
      </c>
    </row>
    <row r="91" spans="1:10" ht="13.5" thickBot="1">
      <c r="A91" s="25"/>
      <c r="B91" s="16" t="s">
        <v>207</v>
      </c>
      <c r="D91" s="104">
        <v>0</v>
      </c>
      <c r="E91" s="104">
        <v>479755</v>
      </c>
      <c r="F91" s="104">
        <f>D91+E91</f>
        <v>479755</v>
      </c>
      <c r="J91" s="91"/>
    </row>
    <row r="92" spans="1:6" ht="12.75">
      <c r="A92" s="25"/>
      <c r="D92" s="41"/>
      <c r="E92" s="43"/>
      <c r="F92" s="43"/>
    </row>
    <row r="93" spans="1:2" ht="12.75">
      <c r="A93" s="45" t="s">
        <v>72</v>
      </c>
      <c r="B93" s="18" t="s">
        <v>133</v>
      </c>
    </row>
    <row r="94" spans="1:2" ht="12.75">
      <c r="A94" s="45"/>
      <c r="B94" s="18"/>
    </row>
    <row r="95" ht="12.75">
      <c r="B95" s="18"/>
    </row>
    <row r="96" ht="12.75"/>
    <row r="97" ht="12.75"/>
    <row r="98" spans="1:2" ht="12.75">
      <c r="A98" s="45" t="s">
        <v>73</v>
      </c>
      <c r="B98" s="18" t="s">
        <v>32</v>
      </c>
    </row>
    <row r="99" ht="12.75">
      <c r="B99" s="18"/>
    </row>
    <row r="100" ht="12.75"/>
    <row r="101" ht="12.75"/>
    <row r="102" ht="12.75"/>
    <row r="103" spans="1:2" ht="12.75">
      <c r="A103" s="45" t="s">
        <v>74</v>
      </c>
      <c r="B103" s="18" t="s">
        <v>33</v>
      </c>
    </row>
    <row r="104" ht="12.75">
      <c r="B104" s="18"/>
    </row>
    <row r="105" spans="1:2" ht="13.5" customHeight="1">
      <c r="A105" s="17"/>
      <c r="B105" s="17"/>
    </row>
    <row r="106" ht="13.5" customHeight="1">
      <c r="B106" s="19"/>
    </row>
    <row r="107" ht="13.5" customHeight="1">
      <c r="B107" s="19"/>
    </row>
    <row r="108" spans="1:7" s="2" customFormat="1" ht="12.75">
      <c r="A108" s="46" t="s">
        <v>75</v>
      </c>
      <c r="B108" s="23" t="s">
        <v>34</v>
      </c>
      <c r="C108" s="24"/>
      <c r="D108" s="24"/>
      <c r="G108" s="24"/>
    </row>
    <row r="109" spans="1:7" s="2" customFormat="1" ht="12.75">
      <c r="A109" s="27"/>
      <c r="B109" s="23"/>
      <c r="C109" s="24"/>
      <c r="D109" s="24"/>
      <c r="E109" s="24"/>
      <c r="G109" s="24"/>
    </row>
    <row r="110" spans="1:2" ht="13.5" customHeight="1">
      <c r="A110" s="17"/>
      <c r="B110" s="17"/>
    </row>
    <row r="111" ht="13.5" customHeight="1"/>
    <row r="112" spans="1:7" s="2" customFormat="1" ht="12.75">
      <c r="A112" s="46" t="s">
        <v>76</v>
      </c>
      <c r="B112" s="23" t="s">
        <v>38</v>
      </c>
      <c r="C112" s="24"/>
      <c r="D112" s="24"/>
      <c r="G112" s="24"/>
    </row>
    <row r="113" spans="1:7" s="2" customFormat="1" ht="12.75">
      <c r="A113" s="46"/>
      <c r="B113" s="23"/>
      <c r="C113" s="24"/>
      <c r="D113" s="24"/>
      <c r="G113" s="24"/>
    </row>
    <row r="114" spans="1:7" s="2" customFormat="1" ht="12.75">
      <c r="A114" s="46"/>
      <c r="B114" s="23"/>
      <c r="C114" s="24"/>
      <c r="D114" s="24"/>
      <c r="G114" s="24"/>
    </row>
    <row r="115" spans="1:7" s="2" customFormat="1" ht="12.75">
      <c r="A115" s="46"/>
      <c r="B115" s="23"/>
      <c r="C115" s="24"/>
      <c r="D115" s="24"/>
      <c r="G115" s="24"/>
    </row>
    <row r="116" spans="1:7" s="2" customFormat="1" ht="12.75">
      <c r="A116" s="46"/>
      <c r="B116" s="23"/>
      <c r="C116" s="24"/>
      <c r="D116" s="24"/>
      <c r="G116" s="24"/>
    </row>
    <row r="117" spans="1:7" s="2" customFormat="1" ht="12.75">
      <c r="A117" s="46" t="s">
        <v>77</v>
      </c>
      <c r="B117" s="23" t="s">
        <v>175</v>
      </c>
      <c r="C117" s="24"/>
      <c r="D117" s="24"/>
      <c r="G117" s="24"/>
    </row>
    <row r="118" spans="1:7" s="2" customFormat="1" ht="12.75">
      <c r="A118" s="27"/>
      <c r="B118" s="23"/>
      <c r="C118" s="24"/>
      <c r="D118" s="24"/>
      <c r="G118" s="24"/>
    </row>
    <row r="119" spans="1:8" s="2" customFormat="1" ht="12.75">
      <c r="A119" s="27"/>
      <c r="B119" s="24"/>
      <c r="C119" s="24"/>
      <c r="D119" s="24"/>
      <c r="G119" s="24"/>
      <c r="H119" s="115" t="s">
        <v>257</v>
      </c>
    </row>
    <row r="120" spans="1:7" s="2" customFormat="1" ht="12.75">
      <c r="A120" s="27"/>
      <c r="B120" s="23"/>
      <c r="C120" s="24"/>
      <c r="D120" s="24"/>
      <c r="G120" s="24"/>
    </row>
    <row r="121" spans="1:7" s="2" customFormat="1" ht="12.75">
      <c r="A121" s="27"/>
      <c r="B121" s="23"/>
      <c r="C121" s="24"/>
      <c r="D121" s="24"/>
      <c r="G121" s="24"/>
    </row>
    <row r="122" spans="1:7" s="2" customFormat="1" ht="12.75">
      <c r="A122" s="27"/>
      <c r="B122" s="23"/>
      <c r="C122" s="24"/>
      <c r="D122" s="24"/>
      <c r="G122" s="24"/>
    </row>
    <row r="123" spans="1:7" s="2" customFormat="1" ht="12.75">
      <c r="A123" s="27"/>
      <c r="B123" s="23"/>
      <c r="C123" s="24"/>
      <c r="D123" s="24"/>
      <c r="G123" s="24"/>
    </row>
    <row r="124" spans="1:7" s="2" customFormat="1" ht="12.75">
      <c r="A124" s="46" t="s">
        <v>78</v>
      </c>
      <c r="B124" s="23" t="s">
        <v>36</v>
      </c>
      <c r="C124" s="24"/>
      <c r="D124" s="24"/>
      <c r="G124" s="24"/>
    </row>
    <row r="125" spans="1:7" s="2" customFormat="1" ht="12.75">
      <c r="A125" s="46"/>
      <c r="B125" s="23"/>
      <c r="C125" s="24"/>
      <c r="D125" s="24"/>
      <c r="G125" s="24"/>
    </row>
    <row r="126" spans="1:7" s="2" customFormat="1" ht="12.75">
      <c r="A126" s="27"/>
      <c r="C126" s="24"/>
      <c r="D126" s="24"/>
      <c r="E126" s="33"/>
      <c r="F126" s="33"/>
      <c r="G126" s="24"/>
    </row>
    <row r="127" spans="1:7" s="2" customFormat="1" ht="12.75">
      <c r="A127" s="27"/>
      <c r="B127" s="23"/>
      <c r="C127" s="24"/>
      <c r="D127" s="24"/>
      <c r="E127" s="33"/>
      <c r="F127" s="33"/>
      <c r="G127" s="24"/>
    </row>
    <row r="128" spans="1:7" s="2" customFormat="1" ht="12.75">
      <c r="A128" s="27"/>
      <c r="B128" s="23"/>
      <c r="C128" s="24"/>
      <c r="D128" s="24"/>
      <c r="E128" s="33"/>
      <c r="F128" s="33"/>
      <c r="G128" s="24"/>
    </row>
    <row r="129" spans="1:7" s="2" customFormat="1" ht="12.75">
      <c r="A129" s="46" t="s">
        <v>79</v>
      </c>
      <c r="B129" s="23" t="s">
        <v>58</v>
      </c>
      <c r="C129" s="24"/>
      <c r="D129" s="24"/>
      <c r="G129" s="24"/>
    </row>
    <row r="130" spans="1:7" s="2" customFormat="1" ht="12.75">
      <c r="A130" s="46"/>
      <c r="B130" s="23"/>
      <c r="C130" s="24"/>
      <c r="D130" s="24"/>
      <c r="G130" s="24"/>
    </row>
    <row r="131" spans="1:7" s="2" customFormat="1" ht="12.75">
      <c r="A131" s="46"/>
      <c r="B131" s="23"/>
      <c r="C131" s="24"/>
      <c r="D131" s="24"/>
      <c r="G131" s="24"/>
    </row>
    <row r="132" spans="1:7" s="2" customFormat="1" ht="12.75">
      <c r="A132" s="27"/>
      <c r="G132" s="24"/>
    </row>
    <row r="133" spans="1:7" s="2" customFormat="1" ht="12.75">
      <c r="A133" s="46" t="s">
        <v>80</v>
      </c>
      <c r="B133" s="23" t="s">
        <v>135</v>
      </c>
      <c r="C133" s="67"/>
      <c r="D133" s="67"/>
      <c r="G133" s="24"/>
    </row>
    <row r="134" spans="1:7" s="2" customFormat="1" ht="12.75">
      <c r="A134" s="27"/>
      <c r="B134" s="23"/>
      <c r="C134" s="24"/>
      <c r="D134" s="24"/>
      <c r="G134" s="24"/>
    </row>
    <row r="135" spans="1:7" s="2" customFormat="1" ht="12.75">
      <c r="A135" s="27"/>
      <c r="G135" s="24"/>
    </row>
    <row r="136" spans="1:7" s="2" customFormat="1" ht="12.75">
      <c r="A136" s="27"/>
      <c r="G136" s="24"/>
    </row>
    <row r="137" spans="1:7" s="2" customFormat="1" ht="12.75">
      <c r="A137" s="27"/>
      <c r="G137" s="24"/>
    </row>
    <row r="138" spans="1:7" s="2" customFormat="1" ht="13.5" customHeight="1">
      <c r="A138" s="76" t="s">
        <v>81</v>
      </c>
      <c r="B138" s="23" t="s">
        <v>31</v>
      </c>
      <c r="G138" s="24"/>
    </row>
    <row r="139" spans="1:7" s="68" customFormat="1" ht="12.75">
      <c r="A139" s="65"/>
      <c r="B139" s="66"/>
      <c r="C139" s="67"/>
      <c r="D139" s="67"/>
      <c r="G139" s="67"/>
    </row>
    <row r="140" spans="1:7" s="68" customFormat="1" ht="12.75">
      <c r="A140" s="69"/>
      <c r="B140" s="67"/>
      <c r="C140" s="67"/>
      <c r="D140" s="67"/>
      <c r="G140" s="67"/>
    </row>
    <row r="141" spans="1:7" s="68" customFormat="1" ht="12.75">
      <c r="A141" s="69"/>
      <c r="B141" s="67"/>
      <c r="C141" s="67"/>
      <c r="D141" s="67"/>
      <c r="G141" s="67"/>
    </row>
    <row r="142" spans="1:7" s="68" customFormat="1" ht="12.75">
      <c r="A142" s="69"/>
      <c r="B142" s="67"/>
      <c r="C142" s="67"/>
      <c r="D142" s="67"/>
      <c r="G142" s="67"/>
    </row>
    <row r="143" spans="1:7" s="68" customFormat="1" ht="12.75">
      <c r="A143" s="69"/>
      <c r="B143" s="67"/>
      <c r="C143" s="67"/>
      <c r="D143" s="67"/>
      <c r="G143" s="67"/>
    </row>
    <row r="144" spans="1:7" s="68" customFormat="1" ht="12.75">
      <c r="A144" s="69"/>
      <c r="B144" s="67"/>
      <c r="C144" s="67"/>
      <c r="D144" s="67"/>
      <c r="G144" s="67"/>
    </row>
    <row r="145" spans="1:7" s="68" customFormat="1" ht="12.75">
      <c r="A145" s="69"/>
      <c r="B145" s="67"/>
      <c r="C145" s="67"/>
      <c r="D145" s="67"/>
      <c r="G145" s="67"/>
    </row>
    <row r="146" spans="1:7" s="68" customFormat="1" ht="12.75">
      <c r="A146" s="69"/>
      <c r="B146" s="67"/>
      <c r="C146" s="67"/>
      <c r="D146" s="67"/>
      <c r="G146" s="67"/>
    </row>
    <row r="147" spans="1:7" s="68" customFormat="1" ht="12.75">
      <c r="A147" s="69"/>
      <c r="B147" s="67"/>
      <c r="C147" s="67"/>
      <c r="D147" s="67"/>
      <c r="G147" s="67"/>
    </row>
    <row r="148" spans="1:7" s="68" customFormat="1" ht="12.75">
      <c r="A148" s="69"/>
      <c r="B148" s="67"/>
      <c r="C148" s="67"/>
      <c r="D148" s="67"/>
      <c r="G148" s="67"/>
    </row>
    <row r="149" spans="1:7" s="68" customFormat="1" ht="12.75">
      <c r="A149" s="69"/>
      <c r="B149" s="67"/>
      <c r="C149" s="67"/>
      <c r="D149" s="67"/>
      <c r="G149" s="67"/>
    </row>
    <row r="150" spans="1:7" s="68" customFormat="1" ht="12.75">
      <c r="A150" s="69"/>
      <c r="B150" s="67"/>
      <c r="C150" s="67"/>
      <c r="D150" s="67"/>
      <c r="G150" s="67"/>
    </row>
    <row r="151" spans="1:7" s="39" customFormat="1" ht="12.75">
      <c r="A151" s="76" t="s">
        <v>176</v>
      </c>
      <c r="B151" s="38" t="s">
        <v>37</v>
      </c>
      <c r="C151" s="70"/>
      <c r="D151" s="70"/>
      <c r="G151" s="28"/>
    </row>
    <row r="152" spans="1:7" s="39" customFormat="1" ht="12.75">
      <c r="A152" s="76"/>
      <c r="B152" s="38"/>
      <c r="C152" s="70"/>
      <c r="D152" s="70"/>
      <c r="G152" s="28"/>
    </row>
    <row r="153" spans="1:7" s="39" customFormat="1" ht="12.75">
      <c r="A153" s="76"/>
      <c r="B153" s="38"/>
      <c r="C153" s="70"/>
      <c r="D153" s="70"/>
      <c r="G153" s="28"/>
    </row>
    <row r="154" spans="1:7" s="39" customFormat="1" ht="12.75">
      <c r="A154" s="76"/>
      <c r="B154" s="38"/>
      <c r="C154" s="70"/>
      <c r="D154" s="70"/>
      <c r="G154" s="28"/>
    </row>
    <row r="155" spans="1:7" s="39" customFormat="1" ht="12.75">
      <c r="A155" s="76"/>
      <c r="B155" s="38"/>
      <c r="C155" s="70"/>
      <c r="D155" s="70"/>
      <c r="G155" s="28"/>
    </row>
    <row r="156" spans="1:7" s="39" customFormat="1" ht="12.75">
      <c r="A156" s="76"/>
      <c r="B156" s="38"/>
      <c r="C156" s="70"/>
      <c r="D156" s="70"/>
      <c r="E156" s="132" t="s">
        <v>258</v>
      </c>
      <c r="F156" s="133"/>
      <c r="G156" s="28"/>
    </row>
    <row r="157" spans="1:7" s="39" customFormat="1" ht="12.75">
      <c r="A157" s="37"/>
      <c r="B157" s="28"/>
      <c r="C157" s="28"/>
      <c r="D157" s="28"/>
      <c r="E157" s="134" t="s">
        <v>280</v>
      </c>
      <c r="F157" s="135"/>
      <c r="G157" s="28"/>
    </row>
    <row r="158" spans="1:7" s="39" customFormat="1" ht="12.75">
      <c r="A158" s="37"/>
      <c r="B158" s="38"/>
      <c r="C158" s="28"/>
      <c r="D158" s="28"/>
      <c r="E158" s="90" t="s">
        <v>259</v>
      </c>
      <c r="F158" s="90" t="s">
        <v>252</v>
      </c>
      <c r="G158" s="28"/>
    </row>
    <row r="159" spans="1:7" s="39" customFormat="1" ht="12.75">
      <c r="A159" s="37"/>
      <c r="B159" s="28" t="s">
        <v>240</v>
      </c>
      <c r="C159" s="28"/>
      <c r="D159" s="28"/>
      <c r="E159" s="28"/>
      <c r="G159" s="28"/>
    </row>
    <row r="160" spans="1:7" s="39" customFormat="1" ht="13.5" thickBot="1">
      <c r="A160" s="37"/>
      <c r="B160" s="28" t="s">
        <v>239</v>
      </c>
      <c r="C160" s="28"/>
      <c r="D160" s="28"/>
      <c r="E160" s="105">
        <v>250000</v>
      </c>
      <c r="F160" s="105">
        <v>883250</v>
      </c>
      <c r="G160" s="28"/>
    </row>
    <row r="161" spans="1:7" s="2" customFormat="1" ht="12.75">
      <c r="A161" s="27"/>
      <c r="B161" s="24"/>
      <c r="C161" s="24"/>
      <c r="D161" s="24"/>
      <c r="G161" s="24"/>
    </row>
    <row r="162" spans="1:7" s="2" customFormat="1" ht="12.75" customHeight="1">
      <c r="A162" s="46" t="s">
        <v>141</v>
      </c>
      <c r="B162" s="23" t="s">
        <v>83</v>
      </c>
      <c r="C162" s="67"/>
      <c r="D162" s="67"/>
      <c r="G162" s="24"/>
    </row>
    <row r="163" spans="1:7" s="2" customFormat="1" ht="12.75">
      <c r="A163" s="46"/>
      <c r="B163" s="23"/>
      <c r="C163" s="24"/>
      <c r="D163" s="24"/>
      <c r="G163" s="24"/>
    </row>
    <row r="164" spans="1:7" s="2" customFormat="1" ht="12.75">
      <c r="A164" s="27"/>
      <c r="B164" s="24"/>
      <c r="C164" s="24"/>
      <c r="D164" s="24"/>
      <c r="G164" s="24"/>
    </row>
    <row r="165" spans="1:7" s="2" customFormat="1" ht="12.75">
      <c r="A165" s="27"/>
      <c r="B165" s="28"/>
      <c r="C165" s="24"/>
      <c r="D165" s="24"/>
      <c r="G165" s="24"/>
    </row>
    <row r="166" spans="1:7" s="2" customFormat="1" ht="12.75">
      <c r="A166" s="27"/>
      <c r="B166" s="28"/>
      <c r="C166" s="24"/>
      <c r="D166" s="24"/>
      <c r="G166" s="24"/>
    </row>
    <row r="167" spans="1:7" s="2" customFormat="1" ht="12.75">
      <c r="A167" s="27"/>
      <c r="B167" s="28"/>
      <c r="C167" s="24"/>
      <c r="D167" s="24"/>
      <c r="E167" s="33"/>
      <c r="F167" s="101" t="s">
        <v>280</v>
      </c>
      <c r="G167" s="24"/>
    </row>
    <row r="168" spans="1:7" s="2" customFormat="1" ht="12.75">
      <c r="A168" s="27"/>
      <c r="B168" s="24"/>
      <c r="C168" s="24"/>
      <c r="D168" s="24"/>
      <c r="E168" s="33"/>
      <c r="F168" s="101" t="s">
        <v>28</v>
      </c>
      <c r="G168" s="24"/>
    </row>
    <row r="169" spans="1:7" s="2" customFormat="1" ht="12.75">
      <c r="A169" s="27"/>
      <c r="B169" s="24" t="s">
        <v>82</v>
      </c>
      <c r="C169" s="24"/>
      <c r="D169" s="24"/>
      <c r="G169" s="24"/>
    </row>
    <row r="170" spans="1:7" s="2" customFormat="1" ht="12.75">
      <c r="A170" s="27"/>
      <c r="B170" s="77" t="s">
        <v>140</v>
      </c>
      <c r="C170" s="24"/>
      <c r="D170" s="24"/>
      <c r="E170" s="3"/>
      <c r="F170" s="3">
        <v>741825</v>
      </c>
      <c r="G170" s="24"/>
    </row>
    <row r="171" spans="1:7" s="2" customFormat="1" ht="12.75">
      <c r="A171" s="27"/>
      <c r="B171" s="24"/>
      <c r="C171" s="24"/>
      <c r="D171" s="24"/>
      <c r="E171" s="3"/>
      <c r="F171" s="3"/>
      <c r="G171" s="24"/>
    </row>
    <row r="172" spans="1:7" s="2" customFormat="1" ht="12.75">
      <c r="A172" s="27"/>
      <c r="B172" s="24" t="s">
        <v>82</v>
      </c>
      <c r="C172" s="24"/>
      <c r="D172" s="24"/>
      <c r="E172" s="3"/>
      <c r="F172" s="3"/>
      <c r="G172" s="24"/>
    </row>
    <row r="173" spans="1:7" s="2" customFormat="1" ht="13.5" thickBot="1">
      <c r="A173" s="27"/>
      <c r="B173" s="77" t="s">
        <v>155</v>
      </c>
      <c r="C173" s="24"/>
      <c r="D173" s="24"/>
      <c r="E173" s="3"/>
      <c r="F173" s="106">
        <f>202335+165580</f>
        <v>367915</v>
      </c>
      <c r="G173" s="24"/>
    </row>
    <row r="174" spans="1:7" s="2" customFormat="1" ht="12.75">
      <c r="A174" s="27"/>
      <c r="B174" s="77"/>
      <c r="C174" s="24"/>
      <c r="D174" s="24"/>
      <c r="E174" s="3"/>
      <c r="F174" s="3"/>
      <c r="G174" s="24"/>
    </row>
    <row r="175" spans="1:7" s="2" customFormat="1" ht="12.75">
      <c r="A175" s="46" t="s">
        <v>84</v>
      </c>
      <c r="B175" s="23" t="s">
        <v>59</v>
      </c>
      <c r="C175" s="67"/>
      <c r="D175" s="67"/>
      <c r="G175" s="24"/>
    </row>
    <row r="176" spans="1:7" s="2" customFormat="1" ht="12.75">
      <c r="A176" s="46"/>
      <c r="B176" s="23"/>
      <c r="C176" s="24"/>
      <c r="D176" s="24"/>
      <c r="G176" s="24"/>
    </row>
    <row r="177" spans="1:7" s="39" customFormat="1" ht="12.75">
      <c r="A177" s="37"/>
      <c r="B177" s="28" t="s">
        <v>286</v>
      </c>
      <c r="C177" s="28"/>
      <c r="D177" s="28"/>
      <c r="G177" s="28"/>
    </row>
    <row r="178" spans="1:7" s="39" customFormat="1" ht="12.75">
      <c r="A178" s="37"/>
      <c r="B178" s="28"/>
      <c r="C178" s="28"/>
      <c r="D178" s="28"/>
      <c r="G178" s="28"/>
    </row>
    <row r="179" spans="1:7" s="39" customFormat="1" ht="12.75">
      <c r="A179" s="37"/>
      <c r="B179" s="40"/>
      <c r="C179" s="28"/>
      <c r="D179" s="28"/>
      <c r="E179" s="101" t="s">
        <v>61</v>
      </c>
      <c r="F179" s="101" t="s">
        <v>285</v>
      </c>
      <c r="G179" s="28"/>
    </row>
    <row r="180" spans="1:7" s="39" customFormat="1" ht="12.75">
      <c r="A180" s="37"/>
      <c r="B180" s="40"/>
      <c r="C180" s="28"/>
      <c r="D180" s="28"/>
      <c r="E180" s="101" t="s">
        <v>280</v>
      </c>
      <c r="F180" s="101" t="s">
        <v>280</v>
      </c>
      <c r="G180" s="28"/>
    </row>
    <row r="181" spans="1:7" s="39" customFormat="1" ht="12.75">
      <c r="A181" s="37"/>
      <c r="B181" s="40"/>
      <c r="C181" s="28"/>
      <c r="D181" s="28"/>
      <c r="E181" s="101" t="s">
        <v>28</v>
      </c>
      <c r="F181" s="101" t="s">
        <v>28</v>
      </c>
      <c r="G181" s="28"/>
    </row>
    <row r="182" spans="1:7" s="39" customFormat="1" ht="13.5">
      <c r="A182" s="37"/>
      <c r="B182" s="40"/>
      <c r="C182" s="28"/>
      <c r="D182" s="28"/>
      <c r="G182" s="28"/>
    </row>
    <row r="183" spans="1:7" s="39" customFormat="1" ht="13.5">
      <c r="A183" s="37"/>
      <c r="B183" s="39" t="s">
        <v>114</v>
      </c>
      <c r="C183" s="28"/>
      <c r="D183" s="28"/>
      <c r="E183" s="41">
        <f>F183-15000-15000-15000</f>
        <v>15000</v>
      </c>
      <c r="F183" s="41">
        <v>60000</v>
      </c>
      <c r="G183" s="58"/>
    </row>
    <row r="184" spans="1:7" s="39" customFormat="1" ht="13.5">
      <c r="A184" s="37"/>
      <c r="B184" s="39" t="s">
        <v>115</v>
      </c>
      <c r="C184" s="28"/>
      <c r="D184" s="28"/>
      <c r="E184" s="41"/>
      <c r="F184" s="41"/>
      <c r="G184" s="58"/>
    </row>
    <row r="185" spans="1:7" s="39" customFormat="1" ht="13.5">
      <c r="A185" s="37"/>
      <c r="C185" s="28"/>
      <c r="D185" s="28"/>
      <c r="E185" s="41"/>
      <c r="F185" s="41"/>
      <c r="G185" s="58"/>
    </row>
    <row r="186" spans="1:7" s="39" customFormat="1" ht="13.5">
      <c r="A186" s="37"/>
      <c r="B186" s="28" t="s">
        <v>108</v>
      </c>
      <c r="C186" s="28"/>
      <c r="D186" s="28"/>
      <c r="E186" s="42">
        <f>F186-3000-3000-3000</f>
        <v>3000</v>
      </c>
      <c r="F186" s="42">
        <v>12000</v>
      </c>
      <c r="G186" s="58"/>
    </row>
    <row r="187" spans="1:7" s="39" customFormat="1" ht="13.5">
      <c r="A187" s="37"/>
      <c r="B187" s="28"/>
      <c r="C187" s="28"/>
      <c r="D187" s="28"/>
      <c r="E187" s="42"/>
      <c r="F187" s="42"/>
      <c r="G187" s="58"/>
    </row>
    <row r="188" spans="1:7" s="39" customFormat="1" ht="13.5">
      <c r="A188" s="37"/>
      <c r="B188" s="28" t="s">
        <v>116</v>
      </c>
      <c r="C188" s="28"/>
      <c r="D188" s="28"/>
      <c r="E188" s="42">
        <f>F188-6000-6000</f>
        <v>0</v>
      </c>
      <c r="F188" s="42">
        <f>12000</f>
        <v>12000</v>
      </c>
      <c r="G188" s="58"/>
    </row>
    <row r="189" spans="1:8" s="39" customFormat="1" ht="13.5">
      <c r="A189" s="37"/>
      <c r="B189" s="28" t="s">
        <v>117</v>
      </c>
      <c r="C189" s="28"/>
      <c r="D189" s="28"/>
      <c r="E189" s="42"/>
      <c r="F189" s="42"/>
      <c r="G189" s="58"/>
      <c r="H189" s="74"/>
    </row>
    <row r="190" spans="1:7" s="39" customFormat="1" ht="13.5">
      <c r="A190" s="37"/>
      <c r="B190" s="28"/>
      <c r="C190" s="28"/>
      <c r="D190" s="28"/>
      <c r="E190" s="42"/>
      <c r="F190" s="42"/>
      <c r="G190" s="58"/>
    </row>
    <row r="191" spans="1:7" s="39" customFormat="1" ht="13.5">
      <c r="A191" s="37"/>
      <c r="B191" s="28" t="s">
        <v>109</v>
      </c>
      <c r="C191" s="28"/>
      <c r="D191" s="28"/>
      <c r="E191" s="3">
        <f>F191-6000-6000</f>
        <v>0</v>
      </c>
      <c r="F191" s="3">
        <f>12000</f>
        <v>12000</v>
      </c>
      <c r="G191" s="58"/>
    </row>
    <row r="192" spans="1:7" s="39" customFormat="1" ht="13.5">
      <c r="A192" s="37"/>
      <c r="B192" s="28"/>
      <c r="C192" s="28"/>
      <c r="D192" s="28"/>
      <c r="E192" s="3"/>
      <c r="F192" s="3"/>
      <c r="G192" s="58"/>
    </row>
    <row r="193" spans="2:7" ht="13.5">
      <c r="B193" s="40" t="s">
        <v>276</v>
      </c>
      <c r="E193" s="116">
        <f>F193-42854-489354-747587</f>
        <v>224944.69999999995</v>
      </c>
      <c r="F193" s="41">
        <v>1504739.7</v>
      </c>
      <c r="G193" s="58"/>
    </row>
    <row r="194" spans="2:7" ht="13.5">
      <c r="B194" s="28" t="s">
        <v>275</v>
      </c>
      <c r="E194" s="41"/>
      <c r="F194" s="41"/>
      <c r="G194" s="58"/>
    </row>
    <row r="195" spans="2:7" ht="13.5">
      <c r="B195" s="28"/>
      <c r="E195" s="41"/>
      <c r="F195" s="41"/>
      <c r="G195" s="58"/>
    </row>
    <row r="196" spans="2:7" ht="13.5">
      <c r="B196" s="39" t="s">
        <v>273</v>
      </c>
      <c r="E196" s="41">
        <v>6000</v>
      </c>
      <c r="F196" s="41">
        <v>12000</v>
      </c>
      <c r="G196" s="58"/>
    </row>
    <row r="197" spans="2:7" ht="13.5">
      <c r="B197" s="28"/>
      <c r="E197" s="41"/>
      <c r="F197" s="41"/>
      <c r="G197" s="58"/>
    </row>
    <row r="198" spans="1:7" s="39" customFormat="1" ht="13.5">
      <c r="A198" s="37"/>
      <c r="B198" s="28" t="s">
        <v>274</v>
      </c>
      <c r="C198" s="28"/>
      <c r="D198" s="28"/>
      <c r="E198" s="3">
        <v>3000</v>
      </c>
      <c r="F198" s="3">
        <v>6000</v>
      </c>
      <c r="G198" s="58"/>
    </row>
    <row r="199" spans="2:7" ht="13.5">
      <c r="B199" s="40"/>
      <c r="E199" s="16"/>
      <c r="F199" s="16"/>
      <c r="G199" s="58"/>
    </row>
    <row r="200" spans="2:7" ht="13.5">
      <c r="B200" s="40" t="s">
        <v>127</v>
      </c>
      <c r="E200" s="116">
        <f>F200-19622939-7655150-24912022</f>
        <v>17445696</v>
      </c>
      <c r="F200" s="41">
        <f>69586093+49714</f>
        <v>69635807</v>
      </c>
      <c r="G200" s="58"/>
    </row>
    <row r="201" spans="2:6" ht="13.5">
      <c r="B201" s="40" t="s">
        <v>131</v>
      </c>
      <c r="E201" s="41"/>
      <c r="F201" s="41"/>
    </row>
    <row r="202" spans="2:6" ht="13.5">
      <c r="B202" s="40"/>
      <c r="E202" s="41"/>
      <c r="F202" s="41"/>
    </row>
    <row r="203" spans="2:6" ht="13.5">
      <c r="B203" s="40" t="s">
        <v>161</v>
      </c>
      <c r="C203" s="81"/>
      <c r="D203" s="81"/>
      <c r="E203" s="116">
        <f>F203-22057-1320</f>
        <v>88512</v>
      </c>
      <c r="F203" s="41">
        <f>110569+1320</f>
        <v>111889</v>
      </c>
    </row>
    <row r="204" spans="2:6" ht="13.5">
      <c r="B204" s="40" t="s">
        <v>148</v>
      </c>
      <c r="C204" s="81"/>
      <c r="D204" s="81"/>
      <c r="E204" s="121"/>
      <c r="F204" s="121"/>
    </row>
    <row r="205" spans="2:6" ht="13.5">
      <c r="B205" s="40"/>
      <c r="C205" s="81"/>
      <c r="D205" s="81"/>
      <c r="E205" s="121"/>
      <c r="F205" s="121"/>
    </row>
    <row r="206" spans="2:6" ht="13.5">
      <c r="B206" s="40" t="s">
        <v>304</v>
      </c>
      <c r="C206" s="81"/>
      <c r="D206" s="81"/>
      <c r="E206" s="116">
        <f>F206-14475</f>
        <v>0</v>
      </c>
      <c r="F206" s="41">
        <v>14475</v>
      </c>
    </row>
    <row r="207" spans="2:6" ht="13.5">
      <c r="B207" s="40" t="s">
        <v>181</v>
      </c>
      <c r="C207" s="81"/>
      <c r="D207" s="81"/>
      <c r="E207" s="123"/>
      <c r="F207" s="123"/>
    </row>
    <row r="208" spans="2:6" ht="13.5">
      <c r="B208" s="40"/>
      <c r="C208" s="81"/>
      <c r="D208" s="81"/>
      <c r="E208" s="123"/>
      <c r="F208" s="123"/>
    </row>
    <row r="209" spans="2:6" ht="14.25" thickBot="1">
      <c r="B209" s="40" t="s">
        <v>305</v>
      </c>
      <c r="C209" s="81"/>
      <c r="D209" s="81"/>
      <c r="E209" s="102">
        <v>20550</v>
      </c>
      <c r="F209" s="102">
        <v>20550</v>
      </c>
    </row>
    <row r="210" spans="2:6" ht="13.5">
      <c r="B210" s="40"/>
      <c r="C210" s="81"/>
      <c r="D210" s="81"/>
      <c r="E210" s="82"/>
      <c r="F210" s="82"/>
    </row>
    <row r="211" spans="2:6" ht="13.5">
      <c r="B211" s="40"/>
      <c r="E211" s="71"/>
      <c r="F211" s="43"/>
    </row>
    <row r="212" spans="1:7" s="2" customFormat="1" ht="13.5">
      <c r="A212" s="27"/>
      <c r="B212" s="24"/>
      <c r="C212" s="24"/>
      <c r="D212" s="24"/>
      <c r="G212" s="24"/>
    </row>
    <row r="213" spans="1:7" s="2" customFormat="1" ht="13.5">
      <c r="A213" s="27"/>
      <c r="B213" s="28"/>
      <c r="C213" s="24"/>
      <c r="D213" s="24"/>
      <c r="G213" s="24"/>
    </row>
    <row r="214" spans="1:7" s="2" customFormat="1" ht="13.5">
      <c r="A214" s="27"/>
      <c r="B214" s="28"/>
      <c r="C214" s="24"/>
      <c r="D214" s="24"/>
      <c r="G214" s="24"/>
    </row>
    <row r="215" spans="1:7" s="2" customFormat="1" ht="13.5">
      <c r="A215" s="27"/>
      <c r="B215" s="28"/>
      <c r="C215" s="24"/>
      <c r="D215" s="24"/>
      <c r="G215" s="24"/>
    </row>
    <row r="216" spans="1:7" s="2" customFormat="1" ht="13.5">
      <c r="A216" s="27"/>
      <c r="B216" s="28"/>
      <c r="C216" s="24"/>
      <c r="D216" s="24"/>
      <c r="G216" s="24"/>
    </row>
  </sheetData>
  <mergeCells count="2">
    <mergeCell ref="E156:F156"/>
    <mergeCell ref="E157:F157"/>
  </mergeCells>
  <printOptions/>
  <pageMargins left="0.3937007874015748" right="0.3937007874015748" top="1.1811023622047245" bottom="0.5511811023622047" header="0.5118110236220472" footer="0.5118110236220472"/>
  <pageSetup horizontalDpi="600" verticalDpi="600" orientation="portrait" paperSize="9" r:id="rId4"/>
  <rowBreaks count="4" manualBreakCount="4">
    <brk id="56" max="255" man="1"/>
    <brk id="97" max="255" man="1"/>
    <brk id="137" max="255" man="1"/>
    <brk id="174" max="255" man="1"/>
  </rowBreaks>
  <drawing r:id="rId3"/>
  <legacyDrawing r:id="rId2"/>
</worksheet>
</file>

<file path=xl/worksheets/sheet8.xml><?xml version="1.0" encoding="utf-8"?>
<worksheet xmlns="http://schemas.openxmlformats.org/spreadsheetml/2006/main" xmlns:r="http://schemas.openxmlformats.org/officeDocument/2006/relationships">
  <dimension ref="A1:AT695"/>
  <sheetViews>
    <sheetView view="pageBreakPreview" zoomScaleSheetLayoutView="100" workbookViewId="0" topLeftCell="A180">
      <selection activeCell="G196" sqref="G196"/>
    </sheetView>
  </sheetViews>
  <sheetFormatPr defaultColWidth="9.140625" defaultRowHeight="12.75"/>
  <cols>
    <col min="1" max="1" width="3.28125" style="18" customWidth="1"/>
    <col min="2" max="2" width="3.7109375" style="16" customWidth="1"/>
    <col min="3" max="3" width="22.140625" style="16" customWidth="1"/>
    <col min="4" max="4" width="11.140625" style="16" bestFit="1" customWidth="1"/>
    <col min="5" max="5" width="11.140625" style="17" bestFit="1" customWidth="1"/>
    <col min="6" max="6" width="13.421875" style="17" bestFit="1" customWidth="1"/>
    <col min="7" max="7" width="15.140625" style="17" customWidth="1"/>
    <col min="8" max="8" width="5.00390625" style="17" customWidth="1"/>
    <col min="9" max="9" width="16.140625" style="17" customWidth="1"/>
    <col min="10" max="16384" width="8.8515625" style="17" customWidth="1"/>
  </cols>
  <sheetData>
    <row r="1" spans="1:4" s="2" customFormat="1" ht="12.75">
      <c r="A1" s="18" t="s">
        <v>0</v>
      </c>
      <c r="D1" s="3"/>
    </row>
    <row r="2" spans="1:4" s="2" customFormat="1" ht="12.75">
      <c r="A2" s="16" t="s">
        <v>1</v>
      </c>
      <c r="D2" s="3"/>
    </row>
    <row r="3" spans="1:4" ht="12.75">
      <c r="A3" s="108"/>
      <c r="B3" s="20"/>
      <c r="C3" s="20"/>
      <c r="D3" s="20"/>
    </row>
    <row r="4" spans="2:3" ht="12.75">
      <c r="B4" s="18"/>
      <c r="C4" s="18"/>
    </row>
    <row r="5" spans="2:3" ht="12.75">
      <c r="B5" s="22"/>
      <c r="C5" s="22"/>
    </row>
    <row r="6" spans="2:3" ht="12.75">
      <c r="B6" s="22"/>
      <c r="C6" s="22"/>
    </row>
    <row r="7" spans="1:34" s="2" customFormat="1" ht="12.75">
      <c r="A7" s="109" t="s">
        <v>85</v>
      </c>
      <c r="B7" s="37" t="s">
        <v>43</v>
      </c>
      <c r="C7" s="37"/>
      <c r="D7" s="36"/>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s="2" customFormat="1" ht="12.75">
      <c r="A8" s="110"/>
      <c r="B8" s="27"/>
      <c r="C8" s="27"/>
      <c r="D8" s="36"/>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2:3" ht="12.75">
      <c r="B9" s="22"/>
      <c r="C9" s="22"/>
    </row>
    <row r="10" spans="2:3" ht="12.75">
      <c r="B10" s="22"/>
      <c r="C10" s="22"/>
    </row>
    <row r="11" spans="2:3" ht="12.75">
      <c r="B11" s="22"/>
      <c r="C11" s="22"/>
    </row>
    <row r="12" spans="2:3" ht="12.75">
      <c r="B12" s="22"/>
      <c r="C12" s="22"/>
    </row>
    <row r="13" spans="2:3" ht="12.75">
      <c r="B13" s="22"/>
      <c r="C13" s="22"/>
    </row>
    <row r="14" spans="2:3" ht="12.75">
      <c r="B14" s="22"/>
      <c r="C14" s="22"/>
    </row>
    <row r="15" spans="2:3" ht="12.75">
      <c r="B15" s="22"/>
      <c r="C15" s="22"/>
    </row>
    <row r="16" spans="2:3" ht="12.75">
      <c r="B16" s="22"/>
      <c r="C16" s="22"/>
    </row>
    <row r="17" spans="2:3" ht="12.75">
      <c r="B17" s="22"/>
      <c r="C17" s="22"/>
    </row>
    <row r="18" spans="2:3" ht="12.75">
      <c r="B18" s="22"/>
      <c r="C18" s="22"/>
    </row>
    <row r="19" spans="2:3" ht="12.75">
      <c r="B19" s="22"/>
      <c r="C19" s="22"/>
    </row>
    <row r="20" spans="2:3" ht="12.75">
      <c r="B20" s="22"/>
      <c r="C20" s="22"/>
    </row>
    <row r="21" spans="2:3" ht="12.75">
      <c r="B21" s="22"/>
      <c r="C21" s="22"/>
    </row>
    <row r="22" spans="1:46" s="2" customFormat="1" ht="13.5" customHeight="1">
      <c r="A22" s="109" t="s">
        <v>86</v>
      </c>
      <c r="B22" s="27" t="s">
        <v>56</v>
      </c>
      <c r="C22" s="27"/>
      <c r="D22" s="29"/>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row>
    <row r="23" spans="1:46" s="2" customFormat="1" ht="12.75">
      <c r="A23" s="110"/>
      <c r="B23" s="27" t="s">
        <v>57</v>
      </c>
      <c r="C23" s="27"/>
      <c r="D23" s="29"/>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row>
    <row r="24" spans="1:46" s="2" customFormat="1" ht="13.5" customHeight="1">
      <c r="A24" s="110"/>
      <c r="B24" s="29"/>
      <c r="C24" s="29"/>
      <c r="D24" s="29"/>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row>
    <row r="25" spans="1:46" s="2" customFormat="1" ht="12.75">
      <c r="A25" s="110"/>
      <c r="B25" s="29"/>
      <c r="C25" s="29"/>
      <c r="D25" s="29"/>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46" s="2" customFormat="1" ht="12.75">
      <c r="A26" s="110"/>
      <c r="B26" s="29"/>
      <c r="C26" s="29"/>
      <c r="D26" s="2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row>
    <row r="27" spans="1:46" s="2" customFormat="1" ht="13.5" customHeight="1">
      <c r="A27" s="110"/>
      <c r="B27" s="29"/>
      <c r="C27" s="29"/>
      <c r="D27" s="29"/>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row>
    <row r="28" spans="1:46" s="2" customFormat="1" ht="13.5" customHeight="1">
      <c r="A28" s="110"/>
      <c r="B28" s="29"/>
      <c r="C28" s="29"/>
      <c r="D28" s="29"/>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row>
    <row r="29" spans="1:46" s="2" customFormat="1" ht="13.5" customHeight="1">
      <c r="A29" s="110"/>
      <c r="B29" s="29"/>
      <c r="C29" s="29"/>
      <c r="D29" s="29"/>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row>
    <row r="30" spans="1:46" s="2" customFormat="1" ht="13.5" customHeight="1">
      <c r="A30" s="110"/>
      <c r="B30" s="29"/>
      <c r="C30" s="29"/>
      <c r="D30" s="29"/>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row>
    <row r="31" spans="1:46" s="2" customFormat="1" ht="13.5" customHeight="1">
      <c r="A31" s="110"/>
      <c r="B31" s="29"/>
      <c r="C31" s="29"/>
      <c r="D31" s="29"/>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row>
    <row r="32" spans="1:46" s="2" customFormat="1" ht="12.75">
      <c r="A32" s="109" t="s">
        <v>87</v>
      </c>
      <c r="B32" s="27" t="s">
        <v>39</v>
      </c>
      <c r="C32" s="27"/>
      <c r="D32" s="29"/>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row>
    <row r="33" spans="1:46" s="2" customFormat="1" ht="12.75">
      <c r="A33" s="109"/>
      <c r="B33" s="27"/>
      <c r="C33" s="27"/>
      <c r="D33" s="29"/>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row>
    <row r="34" ht="13.5" customHeight="1"/>
    <row r="35" ht="13.5" customHeight="1">
      <c r="J35" s="84"/>
    </row>
    <row r="36" ht="13.5" customHeight="1"/>
    <row r="37" ht="13.5" customHeight="1"/>
    <row r="38" ht="13.5" customHeight="1"/>
    <row r="39" ht="13.5" customHeight="1"/>
    <row r="40" ht="13.5" customHeight="1"/>
    <row r="41" spans="1:46" s="2" customFormat="1" ht="12.75">
      <c r="A41" s="109" t="s">
        <v>88</v>
      </c>
      <c r="B41" s="27" t="s">
        <v>44</v>
      </c>
      <c r="C41" s="27"/>
      <c r="D41" s="29"/>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row>
    <row r="42" spans="1:46" s="2" customFormat="1" ht="12.75">
      <c r="A42" s="109"/>
      <c r="B42" s="27"/>
      <c r="C42" s="27"/>
      <c r="D42" s="29"/>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row>
    <row r="43" spans="1:46" s="2" customFormat="1" ht="12.75">
      <c r="A43" s="110"/>
      <c r="B43" s="29"/>
      <c r="C43" s="29"/>
      <c r="D43" s="29"/>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row>
    <row r="44" spans="1:46" s="2" customFormat="1" ht="12.75">
      <c r="A44" s="110"/>
      <c r="B44" s="29"/>
      <c r="C44" s="29"/>
      <c r="D44" s="29"/>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1:46" s="2" customFormat="1" ht="12.75">
      <c r="A45" s="109" t="s">
        <v>89</v>
      </c>
      <c r="B45" s="27" t="s">
        <v>8</v>
      </c>
      <c r="C45" s="27"/>
      <c r="D45" s="29"/>
      <c r="E45" s="25"/>
      <c r="F45" s="25"/>
      <c r="G45" s="25"/>
      <c r="H45" s="25"/>
      <c r="I45" s="29"/>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row>
    <row r="46" spans="1:46" s="2" customFormat="1" ht="12.75">
      <c r="A46" s="110"/>
      <c r="B46" s="27"/>
      <c r="C46" s="27"/>
      <c r="D46" s="29"/>
      <c r="E46" s="29"/>
      <c r="F46" s="29"/>
      <c r="G46" s="44" t="s">
        <v>61</v>
      </c>
      <c r="H46" s="44"/>
      <c r="I46" s="44" t="s">
        <v>285</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1:46" s="24" customFormat="1" ht="12.75">
      <c r="A47" s="110"/>
      <c r="B47" s="29"/>
      <c r="C47" s="29"/>
      <c r="D47" s="29"/>
      <c r="E47" s="33"/>
      <c r="F47" s="33"/>
      <c r="G47" s="101" t="s">
        <v>280</v>
      </c>
      <c r="H47" s="101"/>
      <c r="I47" s="101" t="s">
        <v>280</v>
      </c>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1:46" s="24" customFormat="1" ht="12.75">
      <c r="A48" s="110"/>
      <c r="B48" s="29"/>
      <c r="C48" s="29"/>
      <c r="D48" s="29"/>
      <c r="E48" s="36"/>
      <c r="F48" s="36"/>
      <c r="G48" s="56" t="s">
        <v>28</v>
      </c>
      <c r="H48" s="56"/>
      <c r="I48" s="56" t="s">
        <v>28</v>
      </c>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1:46" s="24" customFormat="1" ht="12.75">
      <c r="A49" s="110"/>
      <c r="B49" s="29" t="s">
        <v>150</v>
      </c>
      <c r="C49" s="29"/>
      <c r="D49" s="29"/>
      <c r="E49" s="36"/>
      <c r="F49" s="36"/>
      <c r="G49" s="36"/>
      <c r="H49" s="36"/>
      <c r="I49" s="36"/>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1:46" s="24" customFormat="1" ht="12.75">
      <c r="A50" s="110"/>
      <c r="B50" s="29"/>
      <c r="C50" s="29" t="s">
        <v>151</v>
      </c>
      <c r="D50" s="29"/>
      <c r="E50" s="36"/>
      <c r="F50" s="36"/>
      <c r="G50" s="32">
        <v>660463</v>
      </c>
      <c r="H50" s="32"/>
      <c r="I50" s="32">
        <v>3778119</v>
      </c>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1:46" s="2" customFormat="1" ht="12.75">
      <c r="A51" s="110"/>
      <c r="B51" s="29"/>
      <c r="C51" s="29" t="s">
        <v>152</v>
      </c>
      <c r="D51" s="29"/>
      <c r="E51" s="35"/>
      <c r="F51" s="35"/>
      <c r="G51" s="55">
        <v>-31862</v>
      </c>
      <c r="H51" s="55"/>
      <c r="I51" s="55">
        <v>-165026</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row>
    <row r="52" spans="1:46" s="2" customFormat="1" ht="12.75">
      <c r="A52" s="110"/>
      <c r="B52" s="29"/>
      <c r="C52" s="29"/>
      <c r="D52" s="29"/>
      <c r="E52" s="35"/>
      <c r="F52" s="35"/>
      <c r="G52" s="35">
        <f>SUM(G50:G51)</f>
        <v>628601</v>
      </c>
      <c r="H52" s="35"/>
      <c r="I52" s="35">
        <f>SUM(I50:I51)</f>
        <v>3613093</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row>
    <row r="53" spans="1:46" s="2" customFormat="1" ht="12.75">
      <c r="A53" s="110"/>
      <c r="B53" s="29" t="s">
        <v>126</v>
      </c>
      <c r="C53" s="29"/>
      <c r="D53" s="29"/>
      <c r="E53" s="35"/>
      <c r="F53" s="35"/>
      <c r="G53" s="55">
        <v>288000</v>
      </c>
      <c r="H53" s="55"/>
      <c r="I53" s="55">
        <v>-5000</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row>
    <row r="54" spans="1:46" s="2" customFormat="1" ht="13.5" thickBot="1">
      <c r="A54" s="110"/>
      <c r="B54" s="29"/>
      <c r="C54" s="29"/>
      <c r="D54" s="29"/>
      <c r="E54" s="35"/>
      <c r="F54" s="35"/>
      <c r="G54" s="111">
        <f>SUM(G52:G53)</f>
        <v>916601</v>
      </c>
      <c r="H54" s="111"/>
      <c r="I54" s="111">
        <f>SUM(I52:I53)</f>
        <v>3608093</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row>
    <row r="55" spans="1:46" s="2" customFormat="1" ht="12.75">
      <c r="A55" s="110"/>
      <c r="B55" s="34"/>
      <c r="C55" s="34"/>
      <c r="D55" s="29"/>
      <c r="E55" s="32"/>
      <c r="F55" s="32"/>
      <c r="G55" s="35"/>
      <c r="H55" s="35"/>
      <c r="I55" s="3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row>
    <row r="56" spans="1:46" s="2" customFormat="1" ht="12.75">
      <c r="A56" s="110"/>
      <c r="B56" s="34"/>
      <c r="C56" s="34"/>
      <c r="D56" s="29"/>
      <c r="E56" s="32"/>
      <c r="F56" s="32"/>
      <c r="G56" s="32"/>
      <c r="H56" s="32"/>
      <c r="I56" s="3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row>
    <row r="57" spans="1:46" s="2" customFormat="1" ht="12.75">
      <c r="A57" s="110"/>
      <c r="B57" s="34"/>
      <c r="C57" s="34"/>
      <c r="D57" s="29"/>
      <c r="E57" s="32"/>
      <c r="F57" s="32"/>
      <c r="G57" s="32"/>
      <c r="H57" s="32"/>
      <c r="I57" s="3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row>
    <row r="58" spans="1:46" s="2" customFormat="1" ht="12.75">
      <c r="A58" s="110"/>
      <c r="B58" s="34"/>
      <c r="C58" s="34"/>
      <c r="D58" s="29"/>
      <c r="E58" s="32"/>
      <c r="F58" s="32"/>
      <c r="G58" s="32"/>
      <c r="H58" s="32"/>
      <c r="I58" s="3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row>
    <row r="59" spans="1:46" s="2" customFormat="1" ht="12.75">
      <c r="A59" s="109" t="s">
        <v>90</v>
      </c>
      <c r="B59" s="27" t="s">
        <v>98</v>
      </c>
      <c r="C59" s="27"/>
      <c r="D59" s="29"/>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row>
    <row r="60" spans="1:46" s="2" customFormat="1" ht="12.75">
      <c r="A60" s="109"/>
      <c r="B60" s="27"/>
      <c r="C60" s="27"/>
      <c r="D60" s="29"/>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row>
    <row r="61" spans="1:46" s="2" customFormat="1" ht="12.75">
      <c r="A61" s="110"/>
      <c r="B61" s="29"/>
      <c r="C61" s="29"/>
      <c r="D61" s="29"/>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46" s="2" customFormat="1" ht="12.75">
      <c r="A62" s="110"/>
      <c r="B62" s="29"/>
      <c r="C62" s="29"/>
      <c r="D62" s="29"/>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row>
    <row r="63" spans="1:46" s="2" customFormat="1" ht="12.75">
      <c r="A63" s="109" t="s">
        <v>91</v>
      </c>
      <c r="B63" s="27" t="s">
        <v>97</v>
      </c>
      <c r="C63" s="27"/>
      <c r="D63" s="29"/>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row>
    <row r="64" spans="1:46" s="2" customFormat="1" ht="12.75">
      <c r="A64" s="109"/>
      <c r="B64" s="27"/>
      <c r="C64" s="27"/>
      <c r="D64" s="29"/>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row>
    <row r="65" spans="1:46" s="2" customFormat="1" ht="12.75">
      <c r="A65" s="110"/>
      <c r="B65" s="29" t="s">
        <v>287</v>
      </c>
      <c r="C65" s="29"/>
      <c r="D65" s="29"/>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row>
    <row r="66" spans="1:46" s="2" customFormat="1" ht="12.75">
      <c r="A66" s="110"/>
      <c r="B66" s="29"/>
      <c r="C66" s="29"/>
      <c r="D66" s="29"/>
      <c r="E66" s="25"/>
      <c r="F66" s="25"/>
      <c r="G66" s="29"/>
      <c r="H66" s="29"/>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row>
    <row r="67" spans="1:46" s="2" customFormat="1" ht="12.75">
      <c r="A67" s="110"/>
      <c r="B67" s="29"/>
      <c r="C67" s="29"/>
      <c r="D67" s="29"/>
      <c r="E67" s="25"/>
      <c r="F67" s="25"/>
      <c r="G67" s="56"/>
      <c r="H67" s="56"/>
      <c r="I67" s="44" t="s">
        <v>66</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row>
    <row r="68" spans="1:46" s="2" customFormat="1" ht="12.75">
      <c r="A68" s="110"/>
      <c r="B68" s="29"/>
      <c r="C68" s="29"/>
      <c r="D68" s="29"/>
      <c r="E68" s="25"/>
      <c r="F68" s="25"/>
      <c r="G68" s="101"/>
      <c r="H68" s="101"/>
      <c r="I68" s="101" t="s">
        <v>280</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row>
    <row r="69" spans="1:46" s="2" customFormat="1" ht="12.75">
      <c r="A69" s="110"/>
      <c r="B69" s="29"/>
      <c r="C69" s="29"/>
      <c r="D69" s="29"/>
      <c r="E69" s="25"/>
      <c r="F69" s="25"/>
      <c r="G69" s="56"/>
      <c r="H69" s="56"/>
      <c r="I69" s="44" t="s">
        <v>28</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row>
    <row r="70" spans="1:46" s="2" customFormat="1" ht="12.75">
      <c r="A70" s="110"/>
      <c r="B70" s="29"/>
      <c r="C70" s="29"/>
      <c r="D70" s="29"/>
      <c r="E70" s="25"/>
      <c r="F70" s="25"/>
      <c r="G70" s="56"/>
      <c r="H70" s="56"/>
      <c r="I70" s="44"/>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row>
    <row r="71" spans="1:46" s="2" customFormat="1" ht="12.75">
      <c r="A71" s="110"/>
      <c r="B71" s="29" t="s">
        <v>145</v>
      </c>
      <c r="C71" s="29"/>
      <c r="D71" s="29"/>
      <c r="E71" s="25"/>
      <c r="F71" s="25"/>
      <c r="G71" s="35"/>
      <c r="H71" s="35"/>
      <c r="I71" s="32">
        <v>1189166.04</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row>
    <row r="72" spans="1:46" s="2" customFormat="1" ht="12.75">
      <c r="A72" s="110"/>
      <c r="B72" s="29" t="s">
        <v>146</v>
      </c>
      <c r="C72" s="29"/>
      <c r="D72" s="29"/>
      <c r="E72" s="25"/>
      <c r="F72" s="25"/>
      <c r="G72" s="35"/>
      <c r="H72" s="35"/>
      <c r="I72" s="32">
        <v>452482</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row>
    <row r="73" spans="1:46" s="2" customFormat="1" ht="13.5" thickBot="1">
      <c r="A73" s="110"/>
      <c r="B73" s="29" t="s">
        <v>147</v>
      </c>
      <c r="C73" s="29"/>
      <c r="D73" s="29"/>
      <c r="E73" s="25"/>
      <c r="F73" s="25"/>
      <c r="G73" s="35"/>
      <c r="H73" s="35"/>
      <c r="I73" s="79">
        <v>452482</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row>
    <row r="74" spans="1:46" s="2" customFormat="1" ht="12.75">
      <c r="A74" s="110"/>
      <c r="B74" s="29"/>
      <c r="C74" s="29"/>
      <c r="D74" s="29"/>
      <c r="E74" s="25"/>
      <c r="F74" s="25"/>
      <c r="G74" s="35"/>
      <c r="H74" s="35"/>
      <c r="I74" s="3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row>
    <row r="75" spans="1:46" s="2" customFormat="1" ht="12.75">
      <c r="A75" s="109" t="s">
        <v>92</v>
      </c>
      <c r="B75" s="27" t="s">
        <v>118</v>
      </c>
      <c r="C75" s="27"/>
      <c r="D75" s="29"/>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row>
    <row r="76" spans="1:46" s="2" customFormat="1" ht="12.75">
      <c r="A76" s="109"/>
      <c r="B76" s="27"/>
      <c r="C76" s="27"/>
      <c r="D76" s="29"/>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row>
    <row r="77" spans="1:46" s="2" customFormat="1" ht="12.75">
      <c r="A77" s="110"/>
      <c r="B77" s="27" t="s">
        <v>119</v>
      </c>
      <c r="C77" s="27"/>
      <c r="D77" s="2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row>
    <row r="78" spans="1:46" s="2" customFormat="1" ht="12.75">
      <c r="A78" s="110"/>
      <c r="B78" s="27"/>
      <c r="C78" s="27"/>
      <c r="D78" s="29"/>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row>
    <row r="79" spans="1:46" s="2" customFormat="1" ht="12.75">
      <c r="A79" s="110"/>
      <c r="B79" s="27"/>
      <c r="C79" s="27"/>
      <c r="D79" s="29"/>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row>
    <row r="80" spans="1:46" s="2" customFormat="1" ht="12.75">
      <c r="A80" s="110"/>
      <c r="B80" s="27"/>
      <c r="C80" s="27"/>
      <c r="D80" s="29"/>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row>
    <row r="81" spans="1:46" s="2" customFormat="1" ht="12.75">
      <c r="A81" s="110"/>
      <c r="B81" s="27"/>
      <c r="C81" s="29"/>
      <c r="D81" s="29"/>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row>
    <row r="82" spans="1:46" s="2" customFormat="1" ht="12.75">
      <c r="A82" s="110"/>
      <c r="B82" s="29"/>
      <c r="C82" s="29"/>
      <c r="D82" s="29"/>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row>
    <row r="83" spans="1:46" s="2" customFormat="1" ht="12.75">
      <c r="A83" s="110"/>
      <c r="B83" s="29"/>
      <c r="C83" s="29"/>
      <c r="D83" s="29"/>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row>
    <row r="84" spans="1:46" s="2" customFormat="1" ht="12.75">
      <c r="A84" s="110"/>
      <c r="B84" s="29"/>
      <c r="C84" s="29"/>
      <c r="D84" s="2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row>
    <row r="85" spans="1:46" s="2" customFormat="1" ht="12.75">
      <c r="A85" s="110"/>
      <c r="B85" s="29"/>
      <c r="C85" s="29"/>
      <c r="D85" s="29"/>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row>
    <row r="86" spans="1:46" s="2" customFormat="1" ht="12.75">
      <c r="A86" s="110"/>
      <c r="B86" s="29"/>
      <c r="C86" s="29"/>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row>
    <row r="87" spans="1:46" s="2" customFormat="1" ht="12.75">
      <c r="A87" s="110"/>
      <c r="B87" s="29"/>
      <c r="C87" s="29"/>
      <c r="D87" s="29"/>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row>
    <row r="88" spans="1:46" s="2" customFormat="1" ht="12.75">
      <c r="A88" s="110"/>
      <c r="B88" s="29"/>
      <c r="C88" s="29"/>
      <c r="D88" s="29"/>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row>
    <row r="89" spans="1:46" s="2" customFormat="1" ht="12.75">
      <c r="A89" s="110"/>
      <c r="B89" s="29"/>
      <c r="C89" s="29"/>
      <c r="D89" s="29"/>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row>
    <row r="90" spans="1:46" s="2" customFormat="1" ht="12.75">
      <c r="A90" s="110"/>
      <c r="B90" s="29"/>
      <c r="C90" s="29"/>
      <c r="D90" s="29"/>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row>
    <row r="91" spans="1:46" s="2" customFormat="1" ht="12.75">
      <c r="A91" s="110"/>
      <c r="B91" s="29"/>
      <c r="C91" s="29"/>
      <c r="D91" s="29"/>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row>
    <row r="92" spans="1:46" s="2" customFormat="1" ht="12.75">
      <c r="A92" s="110"/>
      <c r="B92" s="29"/>
      <c r="C92" s="29"/>
      <c r="D92" s="29"/>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row>
    <row r="93" spans="1:46" s="2" customFormat="1" ht="12.75">
      <c r="A93" s="110"/>
      <c r="B93" s="29"/>
      <c r="C93" s="29"/>
      <c r="D93" s="29"/>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row>
    <row r="94" spans="1:46" s="2" customFormat="1" ht="12.75">
      <c r="A94" s="110"/>
      <c r="B94" s="29"/>
      <c r="C94" s="29"/>
      <c r="D94" s="29"/>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row>
    <row r="95" spans="1:46" s="2" customFormat="1" ht="12.75">
      <c r="A95" s="109" t="s">
        <v>92</v>
      </c>
      <c r="B95" s="27" t="s">
        <v>212</v>
      </c>
      <c r="C95" s="29"/>
      <c r="D95" s="29"/>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row>
    <row r="96" spans="1:46" s="2" customFormat="1" ht="12.75">
      <c r="A96" s="109"/>
      <c r="B96" s="27"/>
      <c r="C96" s="29"/>
      <c r="D96" s="29"/>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row>
    <row r="97" spans="1:46" s="2" customFormat="1" ht="12.75">
      <c r="A97" s="109"/>
      <c r="B97" s="27" t="s">
        <v>213</v>
      </c>
      <c r="C97" s="27"/>
      <c r="D97" s="29"/>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row>
    <row r="98" spans="1:46" s="2" customFormat="1" ht="12.75">
      <c r="A98" s="110"/>
      <c r="B98" s="29"/>
      <c r="C98" s="29"/>
      <c r="D98" s="29"/>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row>
    <row r="99" spans="1:46" s="2" customFormat="1" ht="12.75">
      <c r="A99" s="110"/>
      <c r="B99" s="27"/>
      <c r="C99" s="27" t="s">
        <v>290</v>
      </c>
      <c r="D99" s="29"/>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row>
    <row r="100" spans="1:46" s="2" customFormat="1" ht="12.75">
      <c r="A100" s="110"/>
      <c r="B100" s="27"/>
      <c r="C100" s="27"/>
      <c r="D100" s="29"/>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row>
    <row r="101" spans="1:46" s="2" customFormat="1" ht="12.75">
      <c r="A101" s="110"/>
      <c r="B101" s="27"/>
      <c r="C101" s="27"/>
      <c r="D101" s="29"/>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row>
    <row r="102" spans="1:46" s="2" customFormat="1" ht="12.75">
      <c r="A102" s="110"/>
      <c r="B102" s="27"/>
      <c r="C102" s="27"/>
      <c r="D102" s="29"/>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row>
    <row r="103" spans="1:46" s="2" customFormat="1" ht="12.75">
      <c r="A103" s="110"/>
      <c r="B103" s="27"/>
      <c r="C103" s="27"/>
      <c r="D103" s="29"/>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row>
    <row r="104" spans="1:46" s="2" customFormat="1" ht="12.75">
      <c r="A104" s="110"/>
      <c r="B104" s="27"/>
      <c r="C104" s="27"/>
      <c r="D104" s="29"/>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row>
    <row r="105" spans="1:46" s="2" customFormat="1" ht="12.75">
      <c r="A105" s="110"/>
      <c r="B105" s="27"/>
      <c r="C105" s="27"/>
      <c r="D105" s="2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row>
    <row r="106" spans="1:46" s="2" customFormat="1" ht="12.75">
      <c r="A106" s="110"/>
      <c r="B106" s="27"/>
      <c r="C106" s="27"/>
      <c r="D106" s="2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row>
    <row r="107" spans="1:46" s="2" customFormat="1" ht="12.75">
      <c r="A107" s="110"/>
      <c r="B107" s="27"/>
      <c r="C107" s="27"/>
      <c r="D107" s="2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row>
    <row r="108" spans="1:46" s="2" customFormat="1" ht="12.75">
      <c r="A108" s="110"/>
      <c r="B108" s="27"/>
      <c r="C108" s="27"/>
      <c r="D108" s="2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row>
    <row r="109" spans="1:46" s="2" customFormat="1" ht="12.75">
      <c r="A109" s="110"/>
      <c r="B109" s="27"/>
      <c r="C109" s="27"/>
      <c r="D109" s="2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row>
    <row r="110" spans="1:46" s="2" customFormat="1" ht="12.75">
      <c r="A110" s="110"/>
      <c r="B110" s="27"/>
      <c r="C110" s="27"/>
      <c r="D110" s="2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row>
    <row r="111" spans="1:46" s="2" customFormat="1" ht="12.75">
      <c r="A111" s="110"/>
      <c r="B111" s="27"/>
      <c r="C111" s="27"/>
      <c r="D111" s="2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row>
    <row r="112" spans="1:46" s="2" customFormat="1" ht="12.75">
      <c r="A112" s="110"/>
      <c r="B112" s="27"/>
      <c r="C112" s="27"/>
      <c r="D112" s="2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row>
    <row r="113" spans="1:46" s="2" customFormat="1" ht="12.75">
      <c r="A113" s="110"/>
      <c r="B113" s="27"/>
      <c r="C113" s="27"/>
      <c r="D113" s="2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row>
    <row r="114" spans="1:46" s="2" customFormat="1" ht="12.75">
      <c r="A114" s="110"/>
      <c r="B114" s="27"/>
      <c r="C114" s="27"/>
      <c r="D114" s="29"/>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row>
    <row r="115" spans="1:46" s="2" customFormat="1" ht="12.75">
      <c r="A115" s="110"/>
      <c r="B115" s="27"/>
      <c r="C115" s="27" t="s">
        <v>295</v>
      </c>
      <c r="D115" s="29"/>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row>
    <row r="116" spans="1:46" s="2" customFormat="1" ht="12.75">
      <c r="A116" s="110"/>
      <c r="B116" s="27"/>
      <c r="C116" s="27"/>
      <c r="D116" s="29"/>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row>
    <row r="117" spans="1:46" s="2" customFormat="1" ht="12.75">
      <c r="A117" s="110"/>
      <c r="B117" s="27"/>
      <c r="C117" s="27"/>
      <c r="D117" s="29"/>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row>
    <row r="118" spans="1:46" s="2" customFormat="1" ht="12.75">
      <c r="A118" s="110"/>
      <c r="B118" s="27"/>
      <c r="C118" s="27"/>
      <c r="D118" s="29"/>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row>
    <row r="119" spans="1:46" s="2" customFormat="1" ht="12.75">
      <c r="A119" s="110"/>
      <c r="B119" s="27"/>
      <c r="C119" s="27"/>
      <c r="D119" s="29"/>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row>
    <row r="120" spans="1:46" s="2" customFormat="1" ht="12.75">
      <c r="A120" s="110"/>
      <c r="B120" s="27"/>
      <c r="C120" s="27"/>
      <c r="D120" s="29"/>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row>
    <row r="121" spans="1:46" s="2" customFormat="1" ht="12.75">
      <c r="A121" s="110"/>
      <c r="B121" s="27"/>
      <c r="C121" s="27"/>
      <c r="D121" s="29"/>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row>
    <row r="122" spans="1:46" s="2" customFormat="1" ht="12.75">
      <c r="A122" s="110"/>
      <c r="B122" s="27"/>
      <c r="C122" s="27"/>
      <c r="D122" s="29"/>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row>
    <row r="123" spans="1:46" s="2" customFormat="1" ht="12.75">
      <c r="A123" s="110"/>
      <c r="B123" s="27"/>
      <c r="C123" s="27"/>
      <c r="D123" s="29"/>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row>
    <row r="124" spans="1:46" s="2" customFormat="1" ht="12.75">
      <c r="A124" s="110"/>
      <c r="B124" s="27"/>
      <c r="C124" s="27"/>
      <c r="D124" s="29"/>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row>
    <row r="125" spans="1:46" s="2" customFormat="1" ht="12.75">
      <c r="A125" s="110"/>
      <c r="B125" s="27"/>
      <c r="C125" s="27"/>
      <c r="D125" s="29"/>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row>
    <row r="126" spans="1:46" s="2" customFormat="1" ht="12.75">
      <c r="A126" s="110"/>
      <c r="B126" s="27"/>
      <c r="C126" s="27"/>
      <c r="D126" s="29"/>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row>
    <row r="127" spans="1:46" s="2" customFormat="1" ht="12.75">
      <c r="A127" s="110"/>
      <c r="B127" s="27"/>
      <c r="C127" s="27"/>
      <c r="D127" s="29"/>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row>
    <row r="128" spans="1:46" s="2" customFormat="1" ht="12.75">
      <c r="A128" s="110"/>
      <c r="B128" s="27"/>
      <c r="C128" s="27"/>
      <c r="D128" s="29"/>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row>
    <row r="129" spans="1:46" s="2" customFormat="1" ht="12.75">
      <c r="A129" s="110"/>
      <c r="B129" s="27"/>
      <c r="C129" s="27" t="s">
        <v>296</v>
      </c>
      <c r="D129" s="29"/>
      <c r="E129" s="25"/>
      <c r="F129" s="25"/>
      <c r="G129" s="25"/>
      <c r="H129" s="25"/>
      <c r="I129" s="25"/>
      <c r="J129" s="27"/>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row>
    <row r="130" spans="1:46" s="2" customFormat="1" ht="12.75">
      <c r="A130" s="110"/>
      <c r="B130" s="29"/>
      <c r="C130" s="27"/>
      <c r="D130" s="29"/>
      <c r="E130" s="25"/>
      <c r="F130" s="25"/>
      <c r="G130" s="25"/>
      <c r="H130" s="25"/>
      <c r="I130" s="25"/>
      <c r="J130" s="27"/>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row>
    <row r="131" spans="1:46" s="2" customFormat="1" ht="12.75">
      <c r="A131" s="110"/>
      <c r="B131" s="29"/>
      <c r="C131" s="27"/>
      <c r="D131" s="29"/>
      <c r="E131" s="25"/>
      <c r="F131" s="25"/>
      <c r="G131" s="25"/>
      <c r="H131" s="25"/>
      <c r="I131" s="25"/>
      <c r="J131" s="27"/>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row>
    <row r="132" spans="1:46" s="2" customFormat="1" ht="12.75">
      <c r="A132" s="110"/>
      <c r="B132" s="29"/>
      <c r="C132" s="27"/>
      <c r="D132" s="29"/>
      <c r="E132" s="25"/>
      <c r="F132" s="25"/>
      <c r="G132" s="25"/>
      <c r="H132" s="25"/>
      <c r="I132" s="25"/>
      <c r="J132" s="27"/>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row>
    <row r="133" spans="1:46" s="2" customFormat="1" ht="12.75">
      <c r="A133" s="110"/>
      <c r="B133" s="29"/>
      <c r="C133" s="29"/>
      <c r="D133" s="29"/>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row>
    <row r="134" spans="1:46" s="2" customFormat="1" ht="12.75">
      <c r="A134" s="110"/>
      <c r="B134" s="29"/>
      <c r="C134" s="29"/>
      <c r="D134" s="29"/>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row>
    <row r="135" spans="1:46" s="2" customFormat="1" ht="12.75">
      <c r="A135" s="110"/>
      <c r="B135" s="29"/>
      <c r="C135" s="29"/>
      <c r="D135" s="29"/>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row>
    <row r="136" spans="1:46" s="2" customFormat="1" ht="12.75">
      <c r="A136" s="110"/>
      <c r="B136" s="29"/>
      <c r="C136" s="29" t="s">
        <v>241</v>
      </c>
      <c r="D136" s="29"/>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row>
    <row r="137" spans="1:46" s="2" customFormat="1" ht="12.75">
      <c r="A137" s="110"/>
      <c r="B137" s="29"/>
      <c r="C137" s="29"/>
      <c r="D137" s="29"/>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row>
    <row r="138" spans="1:46" s="2" customFormat="1" ht="12.75">
      <c r="A138" s="110"/>
      <c r="B138" s="29"/>
      <c r="C138" s="29"/>
      <c r="D138" s="29"/>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row>
    <row r="139" spans="1:46" s="2" customFormat="1" ht="12.75">
      <c r="A139" s="110"/>
      <c r="B139" s="29"/>
      <c r="C139" s="29"/>
      <c r="D139" s="29"/>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row>
    <row r="140" spans="1:46" s="2" customFormat="1" ht="12.75">
      <c r="A140" s="110"/>
      <c r="B140" s="29"/>
      <c r="C140" s="29"/>
      <c r="D140" s="29"/>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row>
    <row r="141" spans="1:46" s="2" customFormat="1" ht="12.75">
      <c r="A141" s="110"/>
      <c r="B141" s="29"/>
      <c r="C141" s="29"/>
      <c r="D141" s="29"/>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row>
    <row r="142" spans="1:46" s="2" customFormat="1" ht="12.75">
      <c r="A142" s="110"/>
      <c r="B142" s="29"/>
      <c r="C142" s="29"/>
      <c r="D142" s="29"/>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row>
    <row r="143" spans="1:46" s="2" customFormat="1" ht="12.75">
      <c r="A143" s="109" t="s">
        <v>92</v>
      </c>
      <c r="B143" s="27" t="s">
        <v>212</v>
      </c>
      <c r="C143" s="27"/>
      <c r="D143" s="29"/>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row>
    <row r="144" spans="1:46" s="2" customFormat="1" ht="12.75">
      <c r="A144" s="109"/>
      <c r="B144" s="27"/>
      <c r="C144" s="27"/>
      <c r="D144" s="29"/>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row>
    <row r="145" spans="1:46" s="2" customFormat="1" ht="12.75">
      <c r="A145" s="110"/>
      <c r="B145" s="27" t="s">
        <v>213</v>
      </c>
      <c r="C145" s="27"/>
      <c r="D145" s="29"/>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row>
    <row r="146" spans="1:46" s="2" customFormat="1" ht="12.75">
      <c r="A146" s="110"/>
      <c r="B146" s="29"/>
      <c r="C146" s="29"/>
      <c r="D146" s="29"/>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row>
    <row r="147" spans="1:46" s="2" customFormat="1" ht="12.75">
      <c r="A147" s="110"/>
      <c r="B147" s="29"/>
      <c r="C147" s="27" t="s">
        <v>288</v>
      </c>
      <c r="D147" s="29"/>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row>
    <row r="148" spans="1:46" s="2" customFormat="1" ht="12.75">
      <c r="A148" s="110"/>
      <c r="B148" s="29"/>
      <c r="C148" s="29"/>
      <c r="D148" s="29"/>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row>
    <row r="149" spans="1:46" s="2" customFormat="1" ht="12.75">
      <c r="A149" s="110"/>
      <c r="B149" s="29"/>
      <c r="C149" s="29"/>
      <c r="D149" s="29"/>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row>
    <row r="150" spans="1:46" s="2" customFormat="1" ht="12.75">
      <c r="A150" s="110"/>
      <c r="B150" s="29"/>
      <c r="C150" s="29"/>
      <c r="D150" s="29"/>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row>
    <row r="151" spans="1:46" s="2" customFormat="1" ht="12.75">
      <c r="A151" s="110"/>
      <c r="B151" s="29"/>
      <c r="C151" s="100" t="s">
        <v>241</v>
      </c>
      <c r="D151" s="29"/>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row>
    <row r="152" spans="1:46" s="2" customFormat="1" ht="12.75">
      <c r="A152" s="110"/>
      <c r="B152" s="29"/>
      <c r="C152" s="29"/>
      <c r="D152" s="29"/>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row>
    <row r="153" spans="1:46" s="2" customFormat="1" ht="12.75">
      <c r="A153" s="110"/>
      <c r="B153" s="29"/>
      <c r="C153" s="29"/>
      <c r="D153" s="29"/>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row>
    <row r="154" spans="1:46" s="2" customFormat="1" ht="12.75">
      <c r="A154" s="110"/>
      <c r="B154" s="29"/>
      <c r="C154" s="29"/>
      <c r="D154" s="29"/>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row>
    <row r="155" spans="1:46" s="2" customFormat="1" ht="12.75">
      <c r="A155" s="110"/>
      <c r="B155" s="29"/>
      <c r="C155" s="29"/>
      <c r="D155" s="29"/>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row>
    <row r="156" spans="1:46" s="2" customFormat="1" ht="12.75">
      <c r="A156" s="110"/>
      <c r="B156" s="29"/>
      <c r="C156" s="29"/>
      <c r="D156" s="29"/>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row>
    <row r="157" spans="1:46" s="2" customFormat="1" ht="12.75">
      <c r="A157" s="110"/>
      <c r="B157" s="29"/>
      <c r="C157" s="29" t="s">
        <v>241</v>
      </c>
      <c r="D157" s="29"/>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row>
    <row r="158" spans="1:46" s="2" customFormat="1" ht="12.75">
      <c r="A158" s="110"/>
      <c r="B158" s="29"/>
      <c r="C158" s="29"/>
      <c r="D158" s="29"/>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row>
    <row r="159" spans="1:46" s="2" customFormat="1" ht="12.75">
      <c r="A159" s="110"/>
      <c r="B159" s="29"/>
      <c r="C159" s="29"/>
      <c r="D159" s="29"/>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row>
    <row r="160" spans="1:46" s="2" customFormat="1" ht="12.75">
      <c r="A160" s="110"/>
      <c r="B160" s="29"/>
      <c r="C160" s="29"/>
      <c r="D160" s="29"/>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row>
    <row r="161" spans="1:46" s="2" customFormat="1" ht="12.75">
      <c r="A161" s="110"/>
      <c r="B161" s="29"/>
      <c r="C161" s="29"/>
      <c r="D161" s="29"/>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row>
    <row r="162" spans="1:46" s="2" customFormat="1" ht="40.5" customHeight="1">
      <c r="A162" s="110"/>
      <c r="B162" s="29"/>
      <c r="C162" s="29"/>
      <c r="D162" s="29"/>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row>
    <row r="163" spans="1:46" s="2" customFormat="1" ht="12.75">
      <c r="A163" s="110"/>
      <c r="B163" s="29"/>
      <c r="C163" s="29" t="s">
        <v>241</v>
      </c>
      <c r="D163" s="29"/>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row>
    <row r="164" spans="1:46" s="2" customFormat="1" ht="12.75">
      <c r="A164" s="110"/>
      <c r="B164" s="29"/>
      <c r="C164" s="29"/>
      <c r="D164" s="29"/>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row>
    <row r="165" spans="1:46" s="2" customFormat="1" ht="12.75">
      <c r="A165" s="110"/>
      <c r="B165" s="29"/>
      <c r="C165" s="29"/>
      <c r="D165" s="29"/>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row>
    <row r="166" spans="1:46" s="2" customFormat="1" ht="12.75">
      <c r="A166" s="110"/>
      <c r="B166" s="29"/>
      <c r="C166" s="29"/>
      <c r="D166" s="29"/>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row>
    <row r="167" spans="1:46" s="2" customFormat="1" ht="12.75">
      <c r="A167" s="110"/>
      <c r="B167" s="29"/>
      <c r="C167" s="29"/>
      <c r="D167" s="29"/>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row>
    <row r="168" spans="1:46" s="2" customFormat="1" ht="12.75">
      <c r="A168" s="110"/>
      <c r="B168" s="29"/>
      <c r="C168" s="29" t="s">
        <v>241</v>
      </c>
      <c r="D168" s="29"/>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row>
    <row r="169" spans="1:46" s="2" customFormat="1" ht="12.75">
      <c r="A169" s="110"/>
      <c r="B169" s="29"/>
      <c r="C169" s="29"/>
      <c r="D169" s="29"/>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row>
    <row r="170" spans="1:46" s="2" customFormat="1" ht="12.75">
      <c r="A170" s="110"/>
      <c r="B170" s="29"/>
      <c r="C170" s="29"/>
      <c r="D170" s="29"/>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row>
    <row r="171" spans="1:46" s="2" customFormat="1" ht="12.75">
      <c r="A171" s="110"/>
      <c r="B171" s="29"/>
      <c r="C171" s="29"/>
      <c r="D171" s="29"/>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row>
    <row r="172" spans="1:46" s="2" customFormat="1" ht="12.75">
      <c r="A172" s="110"/>
      <c r="B172" s="29"/>
      <c r="C172" s="29" t="s">
        <v>241</v>
      </c>
      <c r="D172" s="29"/>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row>
    <row r="173" spans="1:46" s="2" customFormat="1" ht="12.75">
      <c r="A173" s="110"/>
      <c r="B173" s="29"/>
      <c r="C173" s="29"/>
      <c r="D173" s="29"/>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row>
    <row r="174" spans="1:46" s="2" customFormat="1" ht="12.75">
      <c r="A174" s="110"/>
      <c r="B174" s="29"/>
      <c r="C174" s="29"/>
      <c r="D174" s="29"/>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row>
    <row r="175" spans="1:46" s="2" customFormat="1" ht="12.75">
      <c r="A175" s="110"/>
      <c r="B175" s="29"/>
      <c r="C175" s="29" t="s">
        <v>241</v>
      </c>
      <c r="D175" s="29"/>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row>
    <row r="176" spans="1:46" s="2" customFormat="1" ht="12.75">
      <c r="A176" s="110"/>
      <c r="B176" s="29"/>
      <c r="C176" s="29"/>
      <c r="D176" s="29"/>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row>
    <row r="177" spans="1:46" s="2" customFormat="1" ht="12.75">
      <c r="A177" s="110"/>
      <c r="B177" s="29"/>
      <c r="C177" s="29"/>
      <c r="D177" s="29"/>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row>
    <row r="178" spans="1:46" s="2" customFormat="1" ht="12.75">
      <c r="A178" s="110"/>
      <c r="B178" s="29"/>
      <c r="C178" s="29" t="s">
        <v>241</v>
      </c>
      <c r="D178" s="29"/>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row>
    <row r="179" spans="1:46" s="2" customFormat="1" ht="12.75">
      <c r="A179" s="110"/>
      <c r="B179" s="29"/>
      <c r="C179" s="29"/>
      <c r="D179" s="29"/>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row>
    <row r="180" spans="1:46" s="2" customFormat="1" ht="12.75">
      <c r="A180" s="110"/>
      <c r="B180" s="29"/>
      <c r="C180" s="29"/>
      <c r="D180" s="29"/>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row>
    <row r="181" spans="1:46" s="2" customFormat="1" ht="12.75">
      <c r="A181" s="110"/>
      <c r="B181" s="29"/>
      <c r="C181" s="29"/>
      <c r="D181" s="29"/>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row>
    <row r="182" spans="1:46" s="2" customFormat="1" ht="12.75">
      <c r="A182" s="110"/>
      <c r="B182" s="29"/>
      <c r="C182" s="29"/>
      <c r="D182" s="29"/>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row>
    <row r="183" spans="1:46" s="2" customFormat="1" ht="12.75">
      <c r="A183" s="110"/>
      <c r="B183" s="29"/>
      <c r="C183" s="29"/>
      <c r="D183" s="29"/>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row>
    <row r="184" spans="1:46" s="2" customFormat="1" ht="12.75">
      <c r="A184" s="110"/>
      <c r="B184" s="29"/>
      <c r="C184" s="29"/>
      <c r="D184" s="29"/>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row>
    <row r="185" spans="1:46" s="2" customFormat="1" ht="12.75">
      <c r="A185" s="110"/>
      <c r="B185" s="29"/>
      <c r="C185" s="29"/>
      <c r="D185" s="29"/>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row>
    <row r="186" spans="1:46" s="2" customFormat="1" ht="12.75">
      <c r="A186" s="110"/>
      <c r="B186" s="29"/>
      <c r="C186" s="29"/>
      <c r="D186" s="29"/>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row>
    <row r="187" spans="1:46" s="2" customFormat="1" ht="12.75">
      <c r="A187" s="110"/>
      <c r="B187" s="29"/>
      <c r="C187" s="29"/>
      <c r="D187" s="29"/>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row>
    <row r="188" spans="1:46" s="2" customFormat="1" ht="12.75">
      <c r="A188" s="110"/>
      <c r="B188" s="29"/>
      <c r="C188" s="29"/>
      <c r="D188" s="29"/>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row>
    <row r="189" spans="1:46" s="2" customFormat="1" ht="12.75">
      <c r="A189" s="110"/>
      <c r="B189" s="29"/>
      <c r="C189" s="29"/>
      <c r="D189" s="29"/>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row>
    <row r="190" spans="1:46" s="2" customFormat="1" ht="12.75">
      <c r="A190" s="110"/>
      <c r="B190" s="29"/>
      <c r="C190" s="29"/>
      <c r="D190" s="29"/>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row>
    <row r="191" spans="1:46" s="2" customFormat="1" ht="12.75">
      <c r="A191" s="110"/>
      <c r="B191" s="29"/>
      <c r="C191" s="29"/>
      <c r="D191" s="29"/>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row>
    <row r="192" spans="1:46" s="2" customFormat="1" ht="12.75">
      <c r="A192" s="110"/>
      <c r="B192" s="29"/>
      <c r="C192" s="29"/>
      <c r="D192" s="29"/>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row>
    <row r="193" spans="1:46" s="2" customFormat="1" ht="12.75">
      <c r="A193" s="110"/>
      <c r="B193" s="29"/>
      <c r="C193" s="29"/>
      <c r="D193" s="29"/>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row>
    <row r="194" spans="1:46" s="2" customFormat="1" ht="12.75">
      <c r="A194" s="110"/>
      <c r="B194" s="29"/>
      <c r="C194" s="29"/>
      <c r="D194" s="29"/>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row>
    <row r="195" spans="1:46" s="2" customFormat="1" ht="12.75">
      <c r="A195" s="109" t="s">
        <v>92</v>
      </c>
      <c r="B195" s="27" t="s">
        <v>212</v>
      </c>
      <c r="C195" s="29"/>
      <c r="D195" s="29"/>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row>
    <row r="196" spans="1:46" s="2" customFormat="1" ht="12.75">
      <c r="A196" s="110"/>
      <c r="B196" s="29"/>
      <c r="C196" s="29"/>
      <c r="D196" s="29"/>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row>
    <row r="197" spans="1:46" s="2" customFormat="1" ht="12.75">
      <c r="A197" s="109"/>
      <c r="B197" s="27" t="s">
        <v>223</v>
      </c>
      <c r="C197" s="27"/>
      <c r="D197" s="29"/>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row>
    <row r="198" spans="1:46" s="2" customFormat="1" ht="12.75">
      <c r="A198" s="110"/>
      <c r="B198" s="29"/>
      <c r="C198" s="29"/>
      <c r="D198" s="29"/>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row>
    <row r="199" spans="1:46" s="2" customFormat="1" ht="12.75">
      <c r="A199" s="110"/>
      <c r="B199" s="29"/>
      <c r="C199" s="29"/>
      <c r="D199" s="29"/>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row>
    <row r="200" spans="1:46" s="2" customFormat="1" ht="12.75">
      <c r="A200" s="110"/>
      <c r="B200" s="29"/>
      <c r="C200" s="29"/>
      <c r="D200" s="29"/>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row>
    <row r="201" spans="1:46" s="2" customFormat="1" ht="12.75">
      <c r="A201" s="110"/>
      <c r="B201" s="29"/>
      <c r="C201" s="29"/>
      <c r="D201" s="29"/>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row>
    <row r="202" spans="1:46" s="2" customFormat="1" ht="12.75">
      <c r="A202" s="110"/>
      <c r="B202" s="29"/>
      <c r="C202" s="29"/>
      <c r="D202" s="29"/>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row>
    <row r="203" spans="1:46" s="2" customFormat="1" ht="12.75">
      <c r="A203" s="110"/>
      <c r="B203" s="27"/>
      <c r="C203" s="27"/>
      <c r="D203" s="44" t="s">
        <v>120</v>
      </c>
      <c r="E203" s="44" t="s">
        <v>266</v>
      </c>
      <c r="F203" s="44" t="s">
        <v>298</v>
      </c>
      <c r="G203" s="136" t="s">
        <v>278</v>
      </c>
      <c r="H203" s="56"/>
      <c r="I203" s="44" t="s">
        <v>265</v>
      </c>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row>
    <row r="204" spans="1:46" s="2" customFormat="1" ht="12.75">
      <c r="A204" s="110"/>
      <c r="B204" s="27" t="s">
        <v>222</v>
      </c>
      <c r="C204" s="27"/>
      <c r="D204" s="56" t="s">
        <v>121</v>
      </c>
      <c r="E204" s="56" t="s">
        <v>121</v>
      </c>
      <c r="F204" s="56" t="s">
        <v>299</v>
      </c>
      <c r="G204" s="136"/>
      <c r="H204" s="56"/>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row>
    <row r="205" spans="1:46" s="2" customFormat="1" ht="12.75">
      <c r="A205" s="110"/>
      <c r="B205" s="53"/>
      <c r="C205" s="53"/>
      <c r="D205" s="54" t="s">
        <v>28</v>
      </c>
      <c r="E205" s="54" t="s">
        <v>28</v>
      </c>
      <c r="F205" s="54" t="s">
        <v>121</v>
      </c>
      <c r="G205" s="54" t="s">
        <v>28</v>
      </c>
      <c r="H205" s="54" t="s">
        <v>236</v>
      </c>
      <c r="I205" s="94"/>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row>
    <row r="206" spans="1:46" s="2" customFormat="1" ht="12.75">
      <c r="A206" s="110"/>
      <c r="B206" s="29" t="s">
        <v>122</v>
      </c>
      <c r="C206" s="29"/>
      <c r="D206" s="52">
        <v>5000000</v>
      </c>
      <c r="E206" s="32">
        <v>5000000</v>
      </c>
      <c r="F206" s="5" t="s">
        <v>302</v>
      </c>
      <c r="G206" s="57">
        <f>D206-E206</f>
        <v>0</v>
      </c>
      <c r="H206" s="57">
        <v>100</v>
      </c>
      <c r="I206" s="2" t="s">
        <v>237</v>
      </c>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row>
    <row r="207" spans="1:46" s="2" customFormat="1" ht="12.75">
      <c r="A207" s="110"/>
      <c r="B207" s="29" t="s">
        <v>301</v>
      </c>
      <c r="C207" s="29"/>
      <c r="D207" s="52">
        <v>2600000</v>
      </c>
      <c r="E207" s="32">
        <v>2600000</v>
      </c>
      <c r="F207" s="5" t="s">
        <v>302</v>
      </c>
      <c r="G207" s="57">
        <f>D207-E207</f>
        <v>0</v>
      </c>
      <c r="H207" s="57">
        <v>100</v>
      </c>
      <c r="I207" s="2" t="s">
        <v>237</v>
      </c>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row>
    <row r="208" spans="1:46" s="2" customFormat="1" ht="12.75">
      <c r="A208" s="110"/>
      <c r="B208" s="29"/>
      <c r="C208" s="29" t="s">
        <v>300</v>
      </c>
      <c r="F208" s="5"/>
      <c r="H208" s="57"/>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row>
    <row r="209" spans="1:46" s="2" customFormat="1" ht="64.5" customHeight="1">
      <c r="A209" s="110"/>
      <c r="B209" s="98" t="s">
        <v>123</v>
      </c>
      <c r="C209" s="98"/>
      <c r="D209" s="97">
        <v>3000000</v>
      </c>
      <c r="E209" s="96">
        <f>398362+1532483</f>
        <v>1930845</v>
      </c>
      <c r="F209" s="122" t="s">
        <v>303</v>
      </c>
      <c r="G209" s="95">
        <f>D209-E209</f>
        <v>1069155</v>
      </c>
      <c r="H209" s="95">
        <v>36</v>
      </c>
      <c r="I209" s="99" t="s">
        <v>242</v>
      </c>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row>
    <row r="210" spans="1:46" s="2" customFormat="1" ht="12.75">
      <c r="A210" s="110"/>
      <c r="B210" s="29" t="s">
        <v>124</v>
      </c>
      <c r="C210" s="29"/>
      <c r="D210" s="52">
        <v>3110000</v>
      </c>
      <c r="E210" s="32">
        <v>3110000</v>
      </c>
      <c r="F210" s="5" t="s">
        <v>302</v>
      </c>
      <c r="G210" s="57">
        <f>D210-E210</f>
        <v>0</v>
      </c>
      <c r="H210" s="57">
        <v>100</v>
      </c>
      <c r="I210" s="2" t="s">
        <v>237</v>
      </c>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row>
    <row r="211" spans="1:46" s="2" customFormat="1" ht="12.75">
      <c r="A211" s="110"/>
      <c r="B211" s="29" t="s">
        <v>125</v>
      </c>
      <c r="C211" s="29"/>
      <c r="D211" s="52">
        <v>1200000</v>
      </c>
      <c r="E211" s="32">
        <v>1200000</v>
      </c>
      <c r="F211" s="5" t="s">
        <v>302</v>
      </c>
      <c r="G211" s="57">
        <f>D211-E211</f>
        <v>0</v>
      </c>
      <c r="H211" s="57">
        <v>100</v>
      </c>
      <c r="I211" s="2" t="s">
        <v>237</v>
      </c>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row>
    <row r="212" spans="1:46" s="2" customFormat="1" ht="13.5" thickBot="1">
      <c r="A212" s="110"/>
      <c r="B212" s="29"/>
      <c r="C212" s="29"/>
      <c r="D212" s="112">
        <f>SUM(D206:D211)</f>
        <v>14910000</v>
      </c>
      <c r="E212" s="112">
        <f>SUM(E206:E211)</f>
        <v>13840845</v>
      </c>
      <c r="F212" s="112"/>
      <c r="G212" s="112">
        <f>SUM(G206:G211)</f>
        <v>1069155</v>
      </c>
      <c r="H212" s="112"/>
      <c r="I212" s="113"/>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row>
    <row r="213" spans="1:46" s="2" customFormat="1" ht="12.75">
      <c r="A213" s="110"/>
      <c r="B213" s="29"/>
      <c r="C213" s="29"/>
      <c r="D213" s="29"/>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row>
    <row r="214" spans="1:46" s="2" customFormat="1" ht="12.75">
      <c r="A214" s="109" t="s">
        <v>93</v>
      </c>
      <c r="B214" s="27" t="s">
        <v>99</v>
      </c>
      <c r="C214" s="27"/>
      <c r="D214" s="29"/>
      <c r="E214" s="25"/>
      <c r="F214" s="25"/>
      <c r="G214" s="25"/>
      <c r="H214" s="25"/>
      <c r="I214" s="29"/>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row>
    <row r="215" spans="1:46" s="2" customFormat="1" ht="12.75">
      <c r="A215" s="110"/>
      <c r="B215" s="27"/>
      <c r="C215" s="27"/>
      <c r="D215" s="29"/>
      <c r="E215" s="25"/>
      <c r="F215" s="25"/>
      <c r="G215" s="25"/>
      <c r="H215" s="25"/>
      <c r="I215" s="29"/>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row>
    <row r="216" spans="1:46" s="2" customFormat="1" ht="12.75">
      <c r="A216" s="109"/>
      <c r="C216" s="29"/>
      <c r="D216" s="29"/>
      <c r="E216" s="25"/>
      <c r="F216" s="25"/>
      <c r="G216" s="25"/>
      <c r="H216" s="25"/>
      <c r="I216" s="25"/>
      <c r="J216" s="29"/>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row>
    <row r="217" spans="1:46" s="2" customFormat="1" ht="12.75">
      <c r="A217" s="109"/>
      <c r="C217" s="29"/>
      <c r="D217" s="29"/>
      <c r="E217" s="25"/>
      <c r="F217" s="25"/>
      <c r="G217" s="25"/>
      <c r="H217" s="25"/>
      <c r="I217" s="25"/>
      <c r="J217" s="29"/>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row>
    <row r="218" spans="1:46" s="2" customFormat="1" ht="12.75">
      <c r="A218" s="110"/>
      <c r="B218" s="29"/>
      <c r="C218" s="29"/>
      <c r="D218" s="29"/>
      <c r="E218" s="56"/>
      <c r="F218" s="44" t="s">
        <v>100</v>
      </c>
      <c r="G218" s="44" t="s">
        <v>101</v>
      </c>
      <c r="H218" s="44"/>
      <c r="I218" s="44" t="s">
        <v>27</v>
      </c>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row>
    <row r="219" spans="1:46" s="2" customFormat="1" ht="12.75">
      <c r="A219" s="110"/>
      <c r="B219" s="29"/>
      <c r="C219" s="29"/>
      <c r="D219" s="29"/>
      <c r="E219" s="56"/>
      <c r="F219" s="56" t="s">
        <v>28</v>
      </c>
      <c r="G219" s="56" t="s">
        <v>28</v>
      </c>
      <c r="H219" s="56"/>
      <c r="I219" s="56" t="s">
        <v>28</v>
      </c>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row>
    <row r="220" spans="1:46" s="2" customFormat="1" ht="12.75">
      <c r="A220" s="110"/>
      <c r="B220" s="29"/>
      <c r="C220" s="29"/>
      <c r="D220" s="29"/>
      <c r="E220" s="36"/>
      <c r="F220" s="36"/>
      <c r="G220" s="36"/>
      <c r="H220" s="36"/>
      <c r="I220" s="29"/>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row>
    <row r="221" spans="1:46" s="2" customFormat="1" ht="12.75">
      <c r="A221" s="110"/>
      <c r="B221" s="29" t="s">
        <v>247</v>
      </c>
      <c r="C221" s="29"/>
      <c r="D221" s="29"/>
      <c r="E221" s="33"/>
      <c r="F221" s="33">
        <v>272676</v>
      </c>
      <c r="G221" s="36"/>
      <c r="H221" s="36"/>
      <c r="I221" s="78">
        <f>F221+G221</f>
        <v>272676</v>
      </c>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row>
    <row r="222" spans="1:46" s="2" customFormat="1" ht="12.75">
      <c r="A222" s="110"/>
      <c r="B222" s="29" t="s">
        <v>248</v>
      </c>
      <c r="C222" s="29"/>
      <c r="D222" s="29"/>
      <c r="E222" s="33"/>
      <c r="F222" s="33">
        <v>1410687</v>
      </c>
      <c r="G222" s="35">
        <v>0</v>
      </c>
      <c r="H222" s="35"/>
      <c r="I222" s="78">
        <f>F222+G222</f>
        <v>1410687</v>
      </c>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row>
    <row r="223" spans="1:46" s="2" customFormat="1" ht="12.75">
      <c r="A223" s="110"/>
      <c r="B223" s="29" t="s">
        <v>249</v>
      </c>
      <c r="C223" s="29"/>
      <c r="D223" s="29"/>
      <c r="E223" s="33"/>
      <c r="F223" s="93">
        <v>1353180</v>
      </c>
      <c r="G223" s="55">
        <v>0</v>
      </c>
      <c r="H223" s="55"/>
      <c r="I223" s="78">
        <f>F223+G223</f>
        <v>1353180</v>
      </c>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row>
    <row r="224" spans="1:9" ht="13.5" thickBot="1">
      <c r="A224" s="110"/>
      <c r="B224" s="29" t="s">
        <v>27</v>
      </c>
      <c r="E224" s="61"/>
      <c r="F224" s="103">
        <f>SUM(F221:F223)</f>
        <v>3036543</v>
      </c>
      <c r="G224" s="103">
        <f>SUM(G221:G223)</f>
        <v>0</v>
      </c>
      <c r="H224" s="103"/>
      <c r="I224" s="103">
        <f>SUM(I221:I223)</f>
        <v>3036543</v>
      </c>
    </row>
    <row r="225" spans="1:9" ht="12.75">
      <c r="A225" s="110"/>
      <c r="B225" s="29"/>
      <c r="E225" s="61"/>
      <c r="F225" s="61"/>
      <c r="G225" s="61"/>
      <c r="H225" s="61"/>
      <c r="I225" s="61"/>
    </row>
    <row r="226" spans="2:9" ht="12.75">
      <c r="B226" s="29"/>
      <c r="E226" s="61"/>
      <c r="F226" s="61"/>
      <c r="G226" s="61"/>
      <c r="H226" s="61"/>
      <c r="I226" s="61"/>
    </row>
    <row r="227" spans="2:9" ht="12.75">
      <c r="B227" s="29"/>
      <c r="E227" s="61"/>
      <c r="F227" s="61"/>
      <c r="G227" s="101" t="s">
        <v>251</v>
      </c>
      <c r="H227" s="101"/>
      <c r="I227" s="101" t="s">
        <v>252</v>
      </c>
    </row>
    <row r="228" spans="2:9" ht="12.75">
      <c r="B228" s="29" t="s">
        <v>250</v>
      </c>
      <c r="E228" s="61"/>
      <c r="F228" s="61"/>
      <c r="G228" s="61"/>
      <c r="H228" s="61"/>
      <c r="I228" s="61"/>
    </row>
    <row r="229" spans="2:9" ht="13.5" thickBot="1">
      <c r="B229" s="29" t="s">
        <v>238</v>
      </c>
      <c r="E229" s="61"/>
      <c r="F229" s="61"/>
      <c r="G229" s="102">
        <v>3000000</v>
      </c>
      <c r="H229" s="102"/>
      <c r="I229" s="102">
        <v>1353180</v>
      </c>
    </row>
    <row r="230" spans="2:9" ht="12.75">
      <c r="B230" s="29"/>
      <c r="E230" s="61"/>
      <c r="F230" s="61"/>
      <c r="G230" s="61"/>
      <c r="H230" s="61"/>
      <c r="I230" s="61"/>
    </row>
    <row r="231" spans="1:46" s="2" customFormat="1" ht="12.75">
      <c r="A231" s="109" t="s">
        <v>94</v>
      </c>
      <c r="B231" s="27" t="s">
        <v>40</v>
      </c>
      <c r="C231" s="27"/>
      <c r="D231" s="29"/>
      <c r="E231" s="25"/>
      <c r="F231" s="25"/>
      <c r="G231" s="25"/>
      <c r="H231" s="25"/>
      <c r="I231" s="29"/>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row>
    <row r="232" spans="1:46" s="2" customFormat="1" ht="12.75">
      <c r="A232" s="18"/>
      <c r="B232" s="27"/>
      <c r="C232" s="27"/>
      <c r="D232" s="29"/>
      <c r="E232" s="25"/>
      <c r="F232" s="25"/>
      <c r="G232" s="25"/>
      <c r="H232" s="25"/>
      <c r="I232" s="29"/>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row>
    <row r="233" spans="1:46" s="2" customFormat="1" ht="12.75">
      <c r="A233" s="109"/>
      <c r="I233" s="29"/>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row>
    <row r="234" spans="1:46" s="2" customFormat="1" ht="13.5">
      <c r="A234" s="109"/>
      <c r="I234" s="29"/>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row>
    <row r="235" spans="1:46" s="2" customFormat="1" ht="13.5">
      <c r="A235" s="110"/>
      <c r="I235" s="29"/>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row>
    <row r="236" spans="1:46" s="2" customFormat="1" ht="13.5">
      <c r="A236" s="109" t="s">
        <v>95</v>
      </c>
      <c r="B236" s="27" t="s">
        <v>41</v>
      </c>
      <c r="C236" s="27"/>
      <c r="D236" s="29"/>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row>
    <row r="237" spans="1:46" s="2" customFormat="1" ht="13.5">
      <c r="A237" s="110"/>
      <c r="B237" s="27"/>
      <c r="C237" s="27"/>
      <c r="D237" s="29"/>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row>
    <row r="238" spans="1:46" s="2" customFormat="1" ht="13.5">
      <c r="A238" s="109"/>
      <c r="B238" s="27"/>
      <c r="C238" s="27"/>
      <c r="D238" s="29"/>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row>
    <row r="239" spans="1:46" s="2" customFormat="1" ht="13.5">
      <c r="A239" s="109"/>
      <c r="B239" s="27"/>
      <c r="C239" s="27"/>
      <c r="D239" s="29"/>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row>
    <row r="240" spans="1:46" s="2" customFormat="1" ht="13.5">
      <c r="A240" s="109"/>
      <c r="B240" s="27"/>
      <c r="C240" s="27"/>
      <c r="D240" s="29"/>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row>
    <row r="241" spans="1:46" s="2" customFormat="1" ht="13.5">
      <c r="A241" s="109"/>
      <c r="B241" s="2" t="s">
        <v>153</v>
      </c>
      <c r="I241" s="3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row>
    <row r="242" spans="1:46" s="2" customFormat="1" ht="13.5">
      <c r="A242" s="109"/>
      <c r="I242" s="3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row>
    <row r="243" spans="1:46" s="2" customFormat="1" ht="13.5">
      <c r="A243" s="110"/>
      <c r="I243" s="3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row>
    <row r="244" spans="1:46" s="2" customFormat="1" ht="13.5">
      <c r="A244" s="110"/>
      <c r="I244" s="3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row>
    <row r="245" spans="1:46" s="2" customFormat="1" ht="13.5">
      <c r="A245" s="110"/>
      <c r="B245" s="29"/>
      <c r="C245" s="29"/>
      <c r="D245" s="29"/>
      <c r="E245" s="25"/>
      <c r="F245" s="25"/>
      <c r="G245" s="25"/>
      <c r="H245" s="25"/>
      <c r="I245" s="29"/>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row>
    <row r="246" spans="1:46" s="2" customFormat="1" ht="13.5">
      <c r="A246" s="110"/>
      <c r="B246" s="29"/>
      <c r="C246" s="29"/>
      <c r="D246" s="29"/>
      <c r="E246" s="25"/>
      <c r="F246" s="25"/>
      <c r="G246" s="25"/>
      <c r="H246" s="25"/>
      <c r="I246" s="29"/>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row>
    <row r="247" spans="1:46" s="2" customFormat="1" ht="13.5">
      <c r="A247" s="110"/>
      <c r="B247" s="29"/>
      <c r="C247" s="29"/>
      <c r="D247" s="29"/>
      <c r="E247" s="25"/>
      <c r="F247" s="25"/>
      <c r="G247" s="25"/>
      <c r="H247" s="25"/>
      <c r="I247" s="29"/>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row>
    <row r="248" spans="1:46" s="2" customFormat="1" ht="13.5">
      <c r="A248" s="110"/>
      <c r="B248" s="29"/>
      <c r="C248" s="29"/>
      <c r="D248" s="29"/>
      <c r="E248" s="25"/>
      <c r="F248" s="25"/>
      <c r="G248" s="25"/>
      <c r="H248" s="25"/>
      <c r="I248" s="29"/>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row>
    <row r="249" spans="1:46" s="2" customFormat="1" ht="13.5">
      <c r="A249" s="110"/>
      <c r="B249" s="29"/>
      <c r="C249" s="29"/>
      <c r="D249" s="29"/>
      <c r="E249" s="25"/>
      <c r="F249" s="25"/>
      <c r="G249" s="25"/>
      <c r="H249" s="25"/>
      <c r="I249" s="29"/>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row>
    <row r="250" spans="1:46" s="2" customFormat="1" ht="13.5">
      <c r="A250" s="110"/>
      <c r="B250" s="29"/>
      <c r="C250" s="29"/>
      <c r="D250" s="29"/>
      <c r="E250" s="25"/>
      <c r="F250" s="25"/>
      <c r="G250" s="25"/>
      <c r="H250" s="25"/>
      <c r="I250" s="29"/>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row>
    <row r="251" spans="1:46" s="2" customFormat="1" ht="13.5">
      <c r="A251" s="110"/>
      <c r="B251" s="29"/>
      <c r="C251" s="29"/>
      <c r="D251" s="29"/>
      <c r="E251" s="25"/>
      <c r="F251" s="25"/>
      <c r="G251" s="25"/>
      <c r="H251" s="25"/>
      <c r="I251" s="29"/>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row>
    <row r="252" spans="1:46" s="2" customFormat="1" ht="13.5">
      <c r="A252" s="110"/>
      <c r="B252" s="29"/>
      <c r="C252" s="29"/>
      <c r="D252" s="29"/>
      <c r="E252" s="25"/>
      <c r="F252" s="25"/>
      <c r="G252" s="25"/>
      <c r="H252" s="25"/>
      <c r="I252" s="29"/>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row>
    <row r="253" spans="1:46" s="2" customFormat="1" ht="13.5">
      <c r="A253" s="109"/>
      <c r="B253" s="29" t="s">
        <v>154</v>
      </c>
      <c r="C253" s="29"/>
      <c r="D253" s="29"/>
      <c r="E253" s="25"/>
      <c r="F253" s="25"/>
      <c r="G253" s="25"/>
      <c r="H253" s="25"/>
      <c r="I253" s="29"/>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row>
    <row r="254" spans="1:46" s="2" customFormat="1" ht="13.5">
      <c r="A254" s="110"/>
      <c r="B254" s="29"/>
      <c r="C254" s="29"/>
      <c r="D254" s="29"/>
      <c r="E254" s="25"/>
      <c r="F254" s="25"/>
      <c r="G254" s="25"/>
      <c r="H254" s="25"/>
      <c r="I254" s="29"/>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row>
    <row r="255" spans="1:46" s="2" customFormat="1" ht="13.5">
      <c r="A255" s="110"/>
      <c r="B255" s="29"/>
      <c r="C255" s="29"/>
      <c r="D255" s="29"/>
      <c r="E255" s="25"/>
      <c r="F255" s="25"/>
      <c r="G255" s="25"/>
      <c r="H255" s="25"/>
      <c r="I255" s="29"/>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row>
    <row r="256" spans="1:46" s="2" customFormat="1" ht="13.5">
      <c r="A256" s="110"/>
      <c r="B256" s="29"/>
      <c r="C256" s="29"/>
      <c r="D256" s="29"/>
      <c r="E256" s="25"/>
      <c r="F256" s="25"/>
      <c r="G256" s="25"/>
      <c r="H256" s="25"/>
      <c r="I256" s="29"/>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row>
    <row r="257" spans="1:46" s="2" customFormat="1" ht="13.5">
      <c r="A257" s="110"/>
      <c r="B257" s="29"/>
      <c r="C257" s="29"/>
      <c r="D257" s="29"/>
      <c r="E257" s="25"/>
      <c r="F257" s="25"/>
      <c r="G257" s="25"/>
      <c r="H257" s="25"/>
      <c r="I257" s="29"/>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row>
    <row r="258" spans="1:46" s="2" customFormat="1" ht="13.5">
      <c r="A258" s="110"/>
      <c r="B258" s="29"/>
      <c r="C258" s="29"/>
      <c r="D258" s="29"/>
      <c r="E258" s="25"/>
      <c r="F258" s="25"/>
      <c r="G258" s="25"/>
      <c r="H258" s="25"/>
      <c r="I258" s="29"/>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row>
    <row r="259" spans="1:46" s="2" customFormat="1" ht="13.5">
      <c r="A259" s="110"/>
      <c r="B259" s="29"/>
      <c r="C259" s="29"/>
      <c r="D259" s="29"/>
      <c r="E259" s="25"/>
      <c r="F259" s="25"/>
      <c r="G259" s="25"/>
      <c r="H259" s="25"/>
      <c r="I259" s="29"/>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row>
    <row r="260" spans="1:46" s="2" customFormat="1" ht="13.5">
      <c r="A260" s="110"/>
      <c r="B260" s="29"/>
      <c r="C260" s="29"/>
      <c r="D260" s="29"/>
      <c r="E260" s="25"/>
      <c r="F260" s="25"/>
      <c r="G260" s="25"/>
      <c r="H260" s="25"/>
      <c r="I260" s="29"/>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row>
    <row r="261" spans="1:46" s="2" customFormat="1" ht="13.5">
      <c r="A261" s="110"/>
      <c r="B261" s="29"/>
      <c r="C261" s="29"/>
      <c r="D261" s="29"/>
      <c r="E261" s="25"/>
      <c r="F261" s="25"/>
      <c r="G261" s="25"/>
      <c r="H261" s="25"/>
      <c r="I261" s="29"/>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row>
    <row r="262" spans="1:46" s="2" customFormat="1" ht="13.5">
      <c r="A262" s="110"/>
      <c r="B262" s="29"/>
      <c r="C262" s="29"/>
      <c r="D262" s="29"/>
      <c r="E262" s="25"/>
      <c r="F262" s="25"/>
      <c r="G262" s="25"/>
      <c r="H262" s="25"/>
      <c r="I262" s="29"/>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row>
    <row r="263" spans="1:46" s="2" customFormat="1" ht="13.5">
      <c r="A263" s="110"/>
      <c r="B263" s="29" t="s">
        <v>205</v>
      </c>
      <c r="C263" s="29"/>
      <c r="D263" s="29"/>
      <c r="E263" s="25"/>
      <c r="F263" s="25"/>
      <c r="G263" s="25"/>
      <c r="H263" s="25"/>
      <c r="I263" s="29"/>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row>
    <row r="264" spans="1:46" s="2" customFormat="1" ht="13.5">
      <c r="A264" s="110"/>
      <c r="B264" s="29"/>
      <c r="C264" s="29"/>
      <c r="D264" s="29"/>
      <c r="E264" s="25"/>
      <c r="F264" s="25"/>
      <c r="G264" s="25"/>
      <c r="H264" s="25"/>
      <c r="I264" s="29"/>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row>
    <row r="265" spans="1:46" s="2" customFormat="1" ht="13.5">
      <c r="A265" s="110"/>
      <c r="B265" s="29"/>
      <c r="C265" s="29"/>
      <c r="D265" s="29"/>
      <c r="E265" s="25"/>
      <c r="F265" s="25"/>
      <c r="G265" s="25"/>
      <c r="H265" s="25"/>
      <c r="I265" s="29"/>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row>
    <row r="266" spans="1:46" s="2" customFormat="1" ht="13.5">
      <c r="A266" s="110"/>
      <c r="B266" s="29"/>
      <c r="C266" s="29"/>
      <c r="D266" s="29"/>
      <c r="E266" s="25"/>
      <c r="F266" s="25"/>
      <c r="G266" s="25"/>
      <c r="H266" s="25"/>
      <c r="I266" s="29"/>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row>
    <row r="267" spans="1:46" s="2" customFormat="1" ht="13.5">
      <c r="A267" s="110"/>
      <c r="B267" s="29"/>
      <c r="C267" s="29"/>
      <c r="D267" s="29"/>
      <c r="E267" s="25"/>
      <c r="F267" s="25"/>
      <c r="G267" s="25"/>
      <c r="H267" s="25"/>
      <c r="I267" s="29"/>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row>
    <row r="268" spans="1:46" s="2" customFormat="1" ht="13.5">
      <c r="A268" s="110"/>
      <c r="B268" s="29"/>
      <c r="C268" s="29"/>
      <c r="D268" s="29"/>
      <c r="E268" s="25"/>
      <c r="F268" s="25"/>
      <c r="G268" s="25"/>
      <c r="H268" s="25"/>
      <c r="I268" s="29"/>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row>
    <row r="269" spans="1:46" s="2" customFormat="1" ht="13.5">
      <c r="A269" s="110"/>
      <c r="B269" s="29"/>
      <c r="C269" s="29"/>
      <c r="D269" s="29"/>
      <c r="E269" s="25"/>
      <c r="F269" s="25"/>
      <c r="G269" s="25"/>
      <c r="H269" s="25"/>
      <c r="I269" s="29"/>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row>
    <row r="270" spans="1:46" s="2" customFormat="1" ht="13.5">
      <c r="A270" s="110"/>
      <c r="B270" s="29"/>
      <c r="C270" s="29"/>
      <c r="D270" s="29"/>
      <c r="E270" s="25"/>
      <c r="F270" s="25"/>
      <c r="G270" s="25"/>
      <c r="H270" s="25"/>
      <c r="I270" s="29"/>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row>
    <row r="271" spans="1:46" s="2" customFormat="1" ht="13.5">
      <c r="A271" s="110"/>
      <c r="B271" s="29"/>
      <c r="C271" s="29"/>
      <c r="D271" s="29"/>
      <c r="E271" s="25"/>
      <c r="F271" s="25"/>
      <c r="G271" s="25"/>
      <c r="H271" s="25"/>
      <c r="I271" s="29"/>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row>
    <row r="272" spans="1:46" s="2" customFormat="1" ht="13.5" customHeight="1">
      <c r="A272" s="110"/>
      <c r="B272" s="29"/>
      <c r="C272" s="29"/>
      <c r="D272" s="29"/>
      <c r="E272" s="25"/>
      <c r="F272" s="25"/>
      <c r="G272" s="25"/>
      <c r="H272" s="25"/>
      <c r="I272" s="29"/>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row>
    <row r="273" spans="1:46" s="2" customFormat="1" ht="13.5">
      <c r="A273" s="110"/>
      <c r="B273" s="29"/>
      <c r="C273" s="29"/>
      <c r="D273" s="29"/>
      <c r="E273" s="25"/>
      <c r="F273" s="25"/>
      <c r="G273" s="25"/>
      <c r="H273" s="25"/>
      <c r="I273" s="29"/>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row>
    <row r="274" spans="1:46" s="2" customFormat="1" ht="13.5">
      <c r="A274" s="110"/>
      <c r="B274" s="29"/>
      <c r="C274" s="29"/>
      <c r="D274" s="29"/>
      <c r="E274" s="25"/>
      <c r="F274" s="25"/>
      <c r="G274" s="25"/>
      <c r="H274" s="25"/>
      <c r="I274" s="29"/>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row>
    <row r="275" spans="1:46" s="2" customFormat="1" ht="13.5">
      <c r="A275" s="110"/>
      <c r="B275" s="29"/>
      <c r="C275" s="29"/>
      <c r="D275" s="29"/>
      <c r="E275" s="25"/>
      <c r="F275" s="25"/>
      <c r="G275" s="25"/>
      <c r="H275" s="25"/>
      <c r="I275" s="29"/>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row>
    <row r="276" spans="1:46" s="2" customFormat="1" ht="13.5">
      <c r="A276" s="110"/>
      <c r="B276" s="29"/>
      <c r="C276" s="29"/>
      <c r="D276" s="29"/>
      <c r="E276" s="25"/>
      <c r="F276" s="25"/>
      <c r="G276" s="25"/>
      <c r="H276" s="25"/>
      <c r="I276" s="29"/>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row>
    <row r="277" spans="1:46" s="2" customFormat="1" ht="13.5">
      <c r="A277" s="110"/>
      <c r="B277" s="29"/>
      <c r="C277" s="29"/>
      <c r="D277" s="29"/>
      <c r="E277" s="25"/>
      <c r="F277" s="25"/>
      <c r="G277" s="25"/>
      <c r="H277" s="25"/>
      <c r="I277" s="29"/>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row>
    <row r="278" spans="1:46" s="2" customFormat="1" ht="13.5">
      <c r="A278" s="110"/>
      <c r="B278" s="29"/>
      <c r="C278" s="29"/>
      <c r="D278" s="29"/>
      <c r="E278" s="25"/>
      <c r="F278" s="25"/>
      <c r="G278" s="25"/>
      <c r="H278" s="25"/>
      <c r="I278" s="29"/>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row>
    <row r="279" spans="1:46" s="2" customFormat="1" ht="13.5">
      <c r="A279" s="110"/>
      <c r="B279" s="29"/>
      <c r="C279" s="29"/>
      <c r="D279" s="29"/>
      <c r="E279" s="25"/>
      <c r="F279" s="25"/>
      <c r="G279" s="25"/>
      <c r="H279" s="25"/>
      <c r="I279" s="29"/>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row>
    <row r="280" spans="1:46" s="2" customFormat="1" ht="13.5">
      <c r="A280" s="110"/>
      <c r="B280" s="29"/>
      <c r="C280" s="29"/>
      <c r="D280" s="29"/>
      <c r="E280" s="25"/>
      <c r="F280" s="25"/>
      <c r="G280" s="25"/>
      <c r="H280" s="25"/>
      <c r="I280" s="29"/>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row>
    <row r="281" spans="1:46" s="2" customFormat="1" ht="13.5">
      <c r="A281" s="109" t="s">
        <v>95</v>
      </c>
      <c r="B281" s="27" t="s">
        <v>277</v>
      </c>
      <c r="C281" s="29"/>
      <c r="D281" s="29"/>
      <c r="E281" s="25"/>
      <c r="F281" s="25"/>
      <c r="G281" s="25"/>
      <c r="H281" s="25"/>
      <c r="I281" s="29"/>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row>
    <row r="282" spans="1:46" s="2" customFormat="1" ht="13.5">
      <c r="A282" s="110"/>
      <c r="B282" s="29"/>
      <c r="C282" s="29"/>
      <c r="D282" s="29"/>
      <c r="E282" s="25"/>
      <c r="F282" s="25"/>
      <c r="G282" s="25"/>
      <c r="H282" s="25"/>
      <c r="I282" s="29"/>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row>
    <row r="283" spans="1:46" s="2" customFormat="1" ht="13.5">
      <c r="A283" s="110"/>
      <c r="B283" s="29"/>
      <c r="C283" s="29"/>
      <c r="D283" s="29"/>
      <c r="E283" s="25"/>
      <c r="F283" s="25"/>
      <c r="G283" s="25"/>
      <c r="H283" s="25"/>
      <c r="I283" s="29"/>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row>
    <row r="284" spans="1:46" s="2" customFormat="1" ht="13.5">
      <c r="A284" s="110"/>
      <c r="B284" s="29"/>
      <c r="C284" s="29"/>
      <c r="D284" s="29"/>
      <c r="E284" s="25"/>
      <c r="F284" s="25"/>
      <c r="G284" s="25"/>
      <c r="H284" s="25"/>
      <c r="I284" s="29"/>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row>
    <row r="285" spans="1:46" s="2" customFormat="1" ht="13.5">
      <c r="A285" s="110"/>
      <c r="B285" s="29"/>
      <c r="C285" s="29"/>
      <c r="D285" s="29"/>
      <c r="E285" s="25"/>
      <c r="F285" s="25"/>
      <c r="G285" s="25"/>
      <c r="H285" s="25"/>
      <c r="I285" s="29"/>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row>
    <row r="286" spans="1:46" s="2" customFormat="1" ht="13.5">
      <c r="A286" s="110"/>
      <c r="B286" s="29"/>
      <c r="C286" s="29"/>
      <c r="D286" s="29"/>
      <c r="E286" s="25"/>
      <c r="F286" s="25"/>
      <c r="G286" s="25"/>
      <c r="H286" s="25"/>
      <c r="I286" s="29"/>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row>
    <row r="287" spans="1:46" s="2" customFormat="1" ht="13.5">
      <c r="A287" s="110"/>
      <c r="B287" s="29"/>
      <c r="C287" s="29"/>
      <c r="D287" s="29"/>
      <c r="E287" s="25"/>
      <c r="F287" s="25"/>
      <c r="G287" s="25"/>
      <c r="H287" s="25"/>
      <c r="I287" s="29"/>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row>
    <row r="288" spans="1:46" s="2" customFormat="1" ht="13.5">
      <c r="A288" s="110"/>
      <c r="B288" s="29"/>
      <c r="C288" s="29"/>
      <c r="D288" s="29"/>
      <c r="E288" s="25"/>
      <c r="F288" s="25"/>
      <c r="G288" s="25"/>
      <c r="H288" s="25"/>
      <c r="I288" s="29"/>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row>
    <row r="289" spans="1:46" s="2" customFormat="1" ht="13.5">
      <c r="A289" s="110"/>
      <c r="B289" s="29"/>
      <c r="C289" s="29"/>
      <c r="D289" s="29"/>
      <c r="E289" s="25"/>
      <c r="F289" s="25"/>
      <c r="G289" s="25"/>
      <c r="H289" s="25"/>
      <c r="I289" s="29"/>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row>
    <row r="290" spans="1:46" s="2" customFormat="1" ht="13.5">
      <c r="A290" s="110"/>
      <c r="B290" s="29"/>
      <c r="C290" s="29"/>
      <c r="D290" s="29"/>
      <c r="E290" s="25"/>
      <c r="F290" s="25"/>
      <c r="G290" s="25"/>
      <c r="H290" s="25"/>
      <c r="I290" s="29"/>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row>
    <row r="291" spans="1:46" s="2" customFormat="1" ht="13.5">
      <c r="A291" s="110"/>
      <c r="B291" s="29"/>
      <c r="C291" s="29"/>
      <c r="D291" s="29"/>
      <c r="E291" s="25"/>
      <c r="F291" s="25"/>
      <c r="G291" s="25"/>
      <c r="H291" s="25"/>
      <c r="I291" s="29"/>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row>
    <row r="292" spans="1:46" s="2" customFormat="1" ht="13.5">
      <c r="A292" s="110"/>
      <c r="B292" s="29"/>
      <c r="C292" s="29"/>
      <c r="D292" s="29"/>
      <c r="E292" s="25"/>
      <c r="F292" s="25"/>
      <c r="G292" s="25"/>
      <c r="H292" s="25"/>
      <c r="I292" s="29"/>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row>
    <row r="293" spans="1:46" s="2" customFormat="1" ht="13.5">
      <c r="A293" s="110"/>
      <c r="B293" s="29"/>
      <c r="C293" s="29"/>
      <c r="D293" s="29"/>
      <c r="E293" s="25"/>
      <c r="F293" s="25"/>
      <c r="G293" s="25"/>
      <c r="H293" s="25"/>
      <c r="I293" s="29"/>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row>
    <row r="294" spans="1:46" s="2" customFormat="1" ht="13.5">
      <c r="A294" s="110"/>
      <c r="B294" s="29"/>
      <c r="C294" s="29"/>
      <c r="D294" s="29"/>
      <c r="E294" s="25"/>
      <c r="F294" s="25"/>
      <c r="G294" s="25"/>
      <c r="H294" s="25"/>
      <c r="I294" s="29"/>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row>
    <row r="295" spans="1:46" s="2" customFormat="1" ht="13.5">
      <c r="A295" s="110"/>
      <c r="B295" s="29"/>
      <c r="C295" s="29"/>
      <c r="D295" s="29"/>
      <c r="E295" s="25"/>
      <c r="F295" s="25"/>
      <c r="G295" s="25"/>
      <c r="H295" s="25"/>
      <c r="I295" s="29"/>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row>
    <row r="296" spans="1:46" s="2" customFormat="1" ht="13.5">
      <c r="A296" s="110"/>
      <c r="B296" s="29"/>
      <c r="C296" s="29"/>
      <c r="D296" s="29"/>
      <c r="E296" s="25"/>
      <c r="F296" s="25"/>
      <c r="G296" s="25"/>
      <c r="H296" s="25"/>
      <c r="I296" s="29"/>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row>
    <row r="297" spans="1:46" s="2" customFormat="1" ht="13.5">
      <c r="A297" s="110"/>
      <c r="B297" s="29"/>
      <c r="C297" s="29"/>
      <c r="D297" s="29"/>
      <c r="E297" s="25"/>
      <c r="F297" s="25"/>
      <c r="G297" s="25"/>
      <c r="H297" s="25"/>
      <c r="I297" s="29"/>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row>
    <row r="298" spans="1:46" s="2" customFormat="1" ht="13.5">
      <c r="A298" s="110"/>
      <c r="B298" s="29"/>
      <c r="C298" s="29"/>
      <c r="D298" s="29"/>
      <c r="E298" s="25"/>
      <c r="F298" s="25"/>
      <c r="G298" s="25"/>
      <c r="H298" s="25"/>
      <c r="I298" s="29"/>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row>
    <row r="299" spans="1:46" s="2" customFormat="1" ht="13.5">
      <c r="A299" s="110"/>
      <c r="B299" s="29" t="s">
        <v>292</v>
      </c>
      <c r="C299" s="29"/>
      <c r="D299" s="29"/>
      <c r="E299" s="25"/>
      <c r="F299" s="25"/>
      <c r="G299" s="25"/>
      <c r="H299" s="25"/>
      <c r="I299" s="29"/>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row>
    <row r="300" spans="1:46" s="2" customFormat="1" ht="13.5">
      <c r="A300" s="110"/>
      <c r="B300" s="29"/>
      <c r="C300" s="29"/>
      <c r="D300" s="29"/>
      <c r="E300" s="25"/>
      <c r="F300" s="25"/>
      <c r="G300" s="25"/>
      <c r="H300" s="25"/>
      <c r="I300" s="29"/>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row>
    <row r="301" spans="1:46" s="2" customFormat="1" ht="13.5">
      <c r="A301" s="110"/>
      <c r="B301" s="29"/>
      <c r="C301" s="29"/>
      <c r="D301" s="29"/>
      <c r="E301" s="25"/>
      <c r="F301" s="25"/>
      <c r="G301" s="25"/>
      <c r="H301" s="25"/>
      <c r="I301" s="29"/>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row>
    <row r="302" spans="1:46" s="2" customFormat="1" ht="13.5">
      <c r="A302" s="110"/>
      <c r="B302" s="29"/>
      <c r="C302" s="29"/>
      <c r="D302" s="29"/>
      <c r="E302" s="25"/>
      <c r="F302" s="25"/>
      <c r="G302" s="25"/>
      <c r="H302" s="25"/>
      <c r="I302" s="29"/>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row>
    <row r="303" spans="1:46" s="2" customFormat="1" ht="13.5">
      <c r="A303" s="110"/>
      <c r="B303" s="29"/>
      <c r="C303" s="29"/>
      <c r="D303" s="29"/>
      <c r="E303" s="25"/>
      <c r="F303" s="25"/>
      <c r="G303" s="25"/>
      <c r="H303" s="25"/>
      <c r="I303" s="29"/>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row>
    <row r="304" spans="1:46" s="2" customFormat="1" ht="13.5">
      <c r="A304" s="110"/>
      <c r="B304" s="29"/>
      <c r="C304" s="29"/>
      <c r="D304" s="29"/>
      <c r="E304" s="25"/>
      <c r="F304" s="25"/>
      <c r="G304" s="25"/>
      <c r="H304" s="25"/>
      <c r="I304" s="29"/>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row>
    <row r="305" spans="1:46" s="2" customFormat="1" ht="13.5">
      <c r="A305" s="110"/>
      <c r="B305" s="29"/>
      <c r="C305" s="29"/>
      <c r="D305" s="29"/>
      <c r="E305" s="25"/>
      <c r="F305" s="25"/>
      <c r="G305" s="25"/>
      <c r="H305" s="25"/>
      <c r="I305" s="29"/>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row>
    <row r="306" spans="1:46" s="2" customFormat="1" ht="13.5">
      <c r="A306" s="110"/>
      <c r="B306" s="29"/>
      <c r="C306" s="29"/>
      <c r="D306" s="29"/>
      <c r="E306" s="25"/>
      <c r="F306" s="25"/>
      <c r="G306" s="25"/>
      <c r="H306" s="25"/>
      <c r="I306" s="29"/>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row>
    <row r="307" spans="1:46" s="2" customFormat="1" ht="13.5">
      <c r="A307" s="110"/>
      <c r="B307" s="29"/>
      <c r="C307" s="29"/>
      <c r="D307" s="29"/>
      <c r="E307" s="25"/>
      <c r="F307" s="25"/>
      <c r="G307" s="25"/>
      <c r="H307" s="25"/>
      <c r="I307" s="29"/>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row>
    <row r="308" spans="1:46" s="2" customFormat="1" ht="13.5">
      <c r="A308" s="110"/>
      <c r="B308" s="29"/>
      <c r="C308" s="29"/>
      <c r="D308" s="29"/>
      <c r="E308" s="25"/>
      <c r="F308" s="25"/>
      <c r="G308" s="25"/>
      <c r="H308" s="25"/>
      <c r="I308" s="29"/>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row>
    <row r="309" spans="1:46" s="2" customFormat="1" ht="13.5">
      <c r="A309" s="110"/>
      <c r="B309" s="29"/>
      <c r="C309" s="29"/>
      <c r="D309" s="29"/>
      <c r="E309" s="25"/>
      <c r="F309" s="25"/>
      <c r="G309" s="25"/>
      <c r="H309" s="25"/>
      <c r="I309" s="29"/>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row>
    <row r="310" spans="1:46" s="2" customFormat="1" ht="13.5">
      <c r="A310" s="110"/>
      <c r="B310" s="29"/>
      <c r="C310" s="29"/>
      <c r="D310" s="29"/>
      <c r="E310" s="25"/>
      <c r="F310" s="25"/>
      <c r="G310" s="25"/>
      <c r="H310" s="25"/>
      <c r="I310" s="29"/>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row>
    <row r="311" spans="1:46" s="2" customFormat="1" ht="13.5">
      <c r="A311" s="110"/>
      <c r="B311" s="29"/>
      <c r="C311" s="29"/>
      <c r="D311" s="29"/>
      <c r="E311" s="25"/>
      <c r="F311" s="25"/>
      <c r="G311" s="25"/>
      <c r="H311" s="25"/>
      <c r="I311" s="29"/>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row>
    <row r="312" spans="1:46" s="2" customFormat="1" ht="13.5">
      <c r="A312" s="110"/>
      <c r="B312" s="29"/>
      <c r="C312" s="29"/>
      <c r="D312" s="29"/>
      <c r="E312" s="25"/>
      <c r="F312" s="25"/>
      <c r="G312" s="25"/>
      <c r="H312" s="25"/>
      <c r="I312" s="29"/>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row>
    <row r="313" spans="1:46" s="2" customFormat="1" ht="13.5">
      <c r="A313" s="109" t="s">
        <v>96</v>
      </c>
      <c r="B313" s="27" t="s">
        <v>35</v>
      </c>
      <c r="C313" s="27"/>
      <c r="D313" s="29"/>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row>
    <row r="314" spans="1:46" s="2" customFormat="1" ht="13.5">
      <c r="A314" s="110"/>
      <c r="B314" s="27"/>
      <c r="C314" s="27"/>
      <c r="D314" s="29"/>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row>
    <row r="315" spans="1:46" s="2" customFormat="1" ht="13.5">
      <c r="A315" s="109"/>
      <c r="B315" s="27"/>
      <c r="C315" s="27"/>
      <c r="D315" s="29"/>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row>
    <row r="316" spans="1:46" s="2" customFormat="1" ht="13.5">
      <c r="A316" s="109"/>
      <c r="B316" s="29"/>
      <c r="C316" s="29"/>
      <c r="D316" s="29"/>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row>
    <row r="317" spans="1:46" s="2" customFormat="1" ht="13.5">
      <c r="A317" s="109" t="s">
        <v>177</v>
      </c>
      <c r="B317" s="27" t="s">
        <v>42</v>
      </c>
      <c r="C317" s="27"/>
      <c r="D317" s="29"/>
      <c r="E317" s="25"/>
      <c r="F317" s="25"/>
      <c r="G317" s="25"/>
      <c r="H317" s="25"/>
      <c r="I317" s="29"/>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row>
    <row r="318" spans="1:46" s="2" customFormat="1" ht="13.5">
      <c r="A318" s="110"/>
      <c r="B318" s="29"/>
      <c r="C318" s="29"/>
      <c r="D318" s="29"/>
      <c r="E318" s="30"/>
      <c r="F318" s="30"/>
      <c r="G318" s="44" t="s">
        <v>61</v>
      </c>
      <c r="H318" s="44"/>
      <c r="I318" s="44" t="s">
        <v>285</v>
      </c>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row>
    <row r="319" spans="1:46" s="2" customFormat="1" ht="13.5">
      <c r="A319" s="109"/>
      <c r="B319" s="29"/>
      <c r="C319" s="29"/>
      <c r="D319" s="29"/>
      <c r="E319" s="33"/>
      <c r="F319" s="33"/>
      <c r="G319" s="101" t="s">
        <v>280</v>
      </c>
      <c r="H319" s="101"/>
      <c r="I319" s="101" t="s">
        <v>280</v>
      </c>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row>
    <row r="320" spans="1:46" s="2" customFormat="1" ht="13.5">
      <c r="A320" s="110"/>
      <c r="B320" s="29"/>
      <c r="C320" s="29"/>
      <c r="D320" s="29"/>
      <c r="E320" s="33"/>
      <c r="F320" s="33"/>
      <c r="G320" s="33"/>
      <c r="H320" s="33"/>
      <c r="I320" s="33"/>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row>
    <row r="321" spans="1:46" s="2" customFormat="1" ht="13.5">
      <c r="A321" s="110"/>
      <c r="B321" s="29" t="s">
        <v>45</v>
      </c>
      <c r="C321" s="29"/>
      <c r="D321" s="29"/>
      <c r="E321" s="32"/>
      <c r="F321" s="32"/>
      <c r="G321" s="32">
        <f>PL!D38</f>
        <v>2782670</v>
      </c>
      <c r="H321" s="32"/>
      <c r="I321" s="32">
        <f>PL!G38</f>
        <v>9289437</v>
      </c>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row>
    <row r="322" spans="1:46" s="2" customFormat="1" ht="13.5">
      <c r="A322" s="110"/>
      <c r="B322" s="29"/>
      <c r="C322" s="29"/>
      <c r="D322" s="29"/>
      <c r="E322" s="32"/>
      <c r="F322" s="32"/>
      <c r="G322" s="32"/>
      <c r="H322" s="32"/>
      <c r="I322" s="32"/>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row>
    <row r="323" spans="1:46" s="2" customFormat="1" ht="13.5">
      <c r="A323" s="110"/>
      <c r="B323" s="29" t="s">
        <v>53</v>
      </c>
      <c r="C323" s="29"/>
      <c r="D323" s="29"/>
      <c r="E323" s="32"/>
      <c r="F323" s="32"/>
      <c r="G323" s="3">
        <v>283540000</v>
      </c>
      <c r="H323" s="3"/>
      <c r="I323" s="3">
        <v>283540000</v>
      </c>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row>
    <row r="324" spans="1:46" s="2" customFormat="1" ht="13.5">
      <c r="A324" s="110"/>
      <c r="B324" s="29"/>
      <c r="C324" s="29"/>
      <c r="D324" s="29"/>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row>
    <row r="325" spans="1:46" s="2" customFormat="1" ht="13.5">
      <c r="A325" s="110"/>
      <c r="B325" s="29" t="s">
        <v>102</v>
      </c>
      <c r="C325" s="29"/>
      <c r="D325" s="29"/>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row>
    <row r="326" spans="1:46" s="2" customFormat="1" ht="13.5">
      <c r="A326" s="110"/>
      <c r="B326" s="34" t="s">
        <v>47</v>
      </c>
      <c r="C326" s="34"/>
      <c r="D326" s="34"/>
      <c r="E326" s="47"/>
      <c r="F326" s="47"/>
      <c r="G326" s="47">
        <f>G321/G323*100</f>
        <v>0.9814029766523242</v>
      </c>
      <c r="H326" s="47"/>
      <c r="I326" s="47">
        <f>I321/I323*100</f>
        <v>3.276235099104183</v>
      </c>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row>
    <row r="327" spans="1:46" s="2" customFormat="1" ht="14.25" thickBot="1">
      <c r="A327" s="110"/>
      <c r="B327" s="34" t="s">
        <v>46</v>
      </c>
      <c r="C327" s="34"/>
      <c r="D327" s="34"/>
      <c r="E327" s="30"/>
      <c r="F327" s="30"/>
      <c r="G327" s="107">
        <f>G326</f>
        <v>0.9814029766523242</v>
      </c>
      <c r="H327" s="107"/>
      <c r="I327" s="107">
        <f>I326</f>
        <v>3.276235099104183</v>
      </c>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row>
    <row r="328" spans="1:46" s="2" customFormat="1" ht="13.5">
      <c r="A328" s="110"/>
      <c r="B328" s="24"/>
      <c r="C328" s="24"/>
      <c r="D328" s="24"/>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row>
    <row r="329" spans="1:46" s="2" customFormat="1" ht="13.5">
      <c r="A329" s="109" t="s">
        <v>178</v>
      </c>
      <c r="B329" s="27" t="s">
        <v>128</v>
      </c>
      <c r="C329" s="27"/>
      <c r="D329" s="29"/>
      <c r="E329" s="25"/>
      <c r="F329" s="25"/>
      <c r="G329" s="25"/>
      <c r="H329" s="25"/>
      <c r="I329" s="29"/>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row>
    <row r="330" spans="1:46" s="2" customFormat="1" ht="13.5">
      <c r="A330" s="110"/>
      <c r="B330" s="29"/>
      <c r="C330" s="29"/>
      <c r="D330" s="29"/>
      <c r="E330" s="25"/>
      <c r="F330" s="25"/>
      <c r="G330" s="25"/>
      <c r="H330" s="25"/>
      <c r="I330" s="29"/>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row>
    <row r="331" spans="1:46" s="2" customFormat="1" ht="13.5">
      <c r="A331" s="109"/>
      <c r="B331" s="29"/>
      <c r="C331" s="29"/>
      <c r="D331" s="29"/>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row>
    <row r="332" spans="1:46" s="2" customFormat="1" ht="13.5">
      <c r="A332" s="110"/>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row>
    <row r="333" spans="1:46" s="2" customFormat="1" ht="13.5">
      <c r="A333" s="18"/>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row>
    <row r="334" spans="1:46" s="2" customFormat="1" ht="13.5">
      <c r="A334" s="18"/>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row>
    <row r="335" spans="1:46" s="2" customFormat="1" ht="13.5">
      <c r="A335" s="18"/>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row>
    <row r="336" spans="1:46" s="2" customFormat="1" ht="13.5">
      <c r="A336" s="18"/>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row>
    <row r="337" spans="1:46" s="2" customFormat="1" ht="13.5">
      <c r="A337" s="18"/>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row>
    <row r="338" spans="1:46" s="2" customFormat="1" ht="13.5">
      <c r="A338" s="18"/>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row>
    <row r="339" spans="1:46" s="2" customFormat="1" ht="13.5">
      <c r="A339" s="18"/>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row>
    <row r="340" spans="1:46" s="2" customFormat="1" ht="13.5">
      <c r="A340" s="18"/>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row>
    <row r="341" spans="1:46" s="2" customFormat="1" ht="13.5">
      <c r="A341" s="18"/>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row>
    <row r="342" spans="1:46" s="2" customFormat="1" ht="13.5">
      <c r="A342" s="18"/>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row>
    <row r="343" spans="1:46" s="2" customFormat="1" ht="13.5">
      <c r="A343" s="18"/>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row>
    <row r="344" spans="1:46" s="2" customFormat="1" ht="13.5">
      <c r="A344" s="18"/>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row>
    <row r="345" spans="1:46" s="2" customFormat="1" ht="13.5">
      <c r="A345" s="18"/>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row>
    <row r="346" spans="1:46" s="2" customFormat="1" ht="13.5">
      <c r="A346" s="18"/>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row>
    <row r="347" spans="1:46" s="2" customFormat="1" ht="13.5">
      <c r="A347" s="18"/>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row>
    <row r="348" spans="1:46" s="2" customFormat="1" ht="13.5">
      <c r="A348" s="18"/>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row>
    <row r="349" spans="1:46" s="2" customFormat="1" ht="13.5">
      <c r="A349" s="18"/>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row>
    <row r="350" spans="1:46" s="2" customFormat="1" ht="13.5">
      <c r="A350" s="18"/>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row>
    <row r="351" spans="1:46" s="2" customFormat="1" ht="13.5">
      <c r="A351" s="18"/>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row>
    <row r="352" spans="1:46" s="2" customFormat="1" ht="13.5">
      <c r="A352" s="18"/>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row>
    <row r="353" spans="1:46" s="2" customFormat="1" ht="13.5">
      <c r="A353" s="18"/>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row>
    <row r="354" spans="1:46" s="2" customFormat="1" ht="13.5">
      <c r="A354" s="18"/>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row>
    <row r="355" spans="1:46" s="2" customFormat="1" ht="13.5">
      <c r="A355" s="18"/>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row>
    <row r="356" spans="1:46" s="2" customFormat="1" ht="13.5">
      <c r="A356" s="18"/>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row>
    <row r="357" spans="1:46" s="2" customFormat="1" ht="13.5">
      <c r="A357" s="18"/>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row>
    <row r="358" spans="1:46" s="2" customFormat="1" ht="13.5">
      <c r="A358" s="18"/>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row>
    <row r="359" spans="1:46" s="2" customFormat="1" ht="13.5">
      <c r="A359" s="18"/>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row>
    <row r="360" spans="1:46" s="2" customFormat="1" ht="13.5">
      <c r="A360" s="18"/>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row>
    <row r="361" spans="1:46" s="2" customFormat="1" ht="13.5">
      <c r="A361" s="18"/>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row>
    <row r="362" spans="1:46" s="2" customFormat="1" ht="13.5">
      <c r="A362" s="18"/>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row>
    <row r="363" spans="1:46" s="2" customFormat="1" ht="13.5">
      <c r="A363" s="18"/>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row>
    <row r="364" spans="1:46" s="2" customFormat="1" ht="13.5">
      <c r="A364" s="18"/>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row>
    <row r="365" spans="1:46" s="2" customFormat="1" ht="13.5">
      <c r="A365" s="18"/>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row>
    <row r="366" spans="1:46" s="2" customFormat="1" ht="13.5">
      <c r="A366" s="18"/>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row>
    <row r="367" spans="1:46" s="2" customFormat="1" ht="13.5">
      <c r="A367" s="18"/>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row>
    <row r="368" spans="1:46" s="2" customFormat="1" ht="13.5">
      <c r="A368" s="18"/>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row>
    <row r="369" spans="1:46" s="2" customFormat="1" ht="13.5">
      <c r="A369" s="18"/>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row>
    <row r="370" spans="1:46" s="2" customFormat="1" ht="13.5">
      <c r="A370" s="18"/>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row>
    <row r="371" spans="1:46" s="2" customFormat="1" ht="13.5">
      <c r="A371" s="18"/>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row>
    <row r="372" spans="1:46" s="2" customFormat="1" ht="13.5">
      <c r="A372" s="18"/>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row>
    <row r="373" spans="1:46" s="2" customFormat="1" ht="13.5">
      <c r="A373" s="18"/>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row>
    <row r="374" spans="1:46" s="2" customFormat="1" ht="13.5">
      <c r="A374" s="18"/>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row>
    <row r="375" spans="1:46" s="2" customFormat="1" ht="13.5">
      <c r="A375" s="18"/>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row>
    <row r="376" spans="1:46" s="2" customFormat="1" ht="13.5">
      <c r="A376" s="18"/>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row>
    <row r="377" spans="1:46" s="2" customFormat="1" ht="13.5">
      <c r="A377" s="18"/>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row>
    <row r="378" spans="1:46" s="2" customFormat="1" ht="13.5">
      <c r="A378" s="18"/>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row>
    <row r="379" spans="1:46" s="2" customFormat="1" ht="13.5">
      <c r="A379" s="18"/>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row>
    <row r="380" spans="1:46" s="2" customFormat="1" ht="13.5">
      <c r="A380" s="18"/>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row>
    <row r="381" spans="1:46" s="2" customFormat="1" ht="13.5">
      <c r="A381" s="18"/>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row>
    <row r="382" spans="1:46" s="2" customFormat="1" ht="13.5">
      <c r="A382" s="18"/>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row>
    <row r="383" spans="1:46" s="2" customFormat="1" ht="13.5">
      <c r="A383" s="18"/>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row>
    <row r="384" spans="1:46" s="2" customFormat="1" ht="13.5">
      <c r="A384" s="18"/>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row>
    <row r="385" spans="1:46" s="2" customFormat="1" ht="13.5">
      <c r="A385" s="18"/>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row>
    <row r="386" spans="1:46" s="2" customFormat="1" ht="13.5">
      <c r="A386" s="18"/>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row>
    <row r="387" spans="1:46" s="2" customFormat="1" ht="13.5">
      <c r="A387" s="18"/>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row>
    <row r="388" spans="1:46" s="2" customFormat="1" ht="13.5">
      <c r="A388" s="18"/>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row>
    <row r="389" spans="1:46" s="2" customFormat="1" ht="13.5">
      <c r="A389" s="18"/>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row>
    <row r="390" spans="1:46" s="2" customFormat="1" ht="13.5">
      <c r="A390" s="18"/>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row>
    <row r="391" spans="1:46" s="2" customFormat="1" ht="13.5">
      <c r="A391" s="18"/>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row>
    <row r="392" spans="1:46" s="2" customFormat="1" ht="13.5">
      <c r="A392" s="18"/>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row>
    <row r="393" spans="1:46" s="2" customFormat="1" ht="13.5">
      <c r="A393" s="18"/>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row>
    <row r="394" spans="1:46" s="2" customFormat="1" ht="13.5">
      <c r="A394" s="18"/>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row>
    <row r="395" spans="1:46" s="2" customFormat="1" ht="13.5">
      <c r="A395" s="18"/>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row>
    <row r="396" spans="1:46" s="2" customFormat="1" ht="13.5">
      <c r="A396" s="18"/>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row>
    <row r="397" spans="1:46" s="2" customFormat="1" ht="13.5">
      <c r="A397" s="18"/>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row>
    <row r="398" spans="1:46" s="2" customFormat="1" ht="13.5">
      <c r="A398" s="18"/>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row>
    <row r="399" spans="1:46" s="2" customFormat="1" ht="13.5">
      <c r="A399" s="18"/>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row>
    <row r="400" spans="1:46" s="2" customFormat="1" ht="13.5">
      <c r="A400" s="18"/>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row>
    <row r="401" spans="1:46" s="2" customFormat="1" ht="13.5">
      <c r="A401" s="18"/>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row>
    <row r="402" spans="1:46" s="2" customFormat="1" ht="13.5">
      <c r="A402" s="18"/>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row>
    <row r="403" spans="1:46" s="2" customFormat="1" ht="13.5">
      <c r="A403" s="18"/>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row>
    <row r="404" spans="1:46" s="2" customFormat="1" ht="13.5">
      <c r="A404" s="18"/>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row>
    <row r="405" spans="1:46" s="2" customFormat="1" ht="13.5">
      <c r="A405" s="18"/>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row>
    <row r="406" spans="1:46" s="2" customFormat="1" ht="13.5">
      <c r="A406" s="18"/>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row>
    <row r="407" spans="1:46" s="2" customFormat="1" ht="13.5">
      <c r="A407" s="18"/>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row>
    <row r="408" spans="1:46" s="2" customFormat="1" ht="13.5">
      <c r="A408" s="18"/>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row>
    <row r="409" spans="1:46" s="2" customFormat="1" ht="13.5">
      <c r="A409" s="18"/>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row>
    <row r="410" spans="1:46" s="2" customFormat="1" ht="13.5">
      <c r="A410" s="18"/>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row>
    <row r="411" spans="1:46" s="2" customFormat="1" ht="13.5">
      <c r="A411" s="18"/>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row>
    <row r="412" spans="1:46" s="2" customFormat="1" ht="13.5">
      <c r="A412" s="18"/>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row>
    <row r="413" spans="1:46" s="2" customFormat="1" ht="13.5">
      <c r="A413" s="18"/>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row>
    <row r="414" spans="1:46" s="2" customFormat="1" ht="13.5">
      <c r="A414" s="18"/>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row>
    <row r="415" spans="1:46" s="2" customFormat="1" ht="13.5">
      <c r="A415" s="18"/>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row>
    <row r="416" spans="1:46" s="2" customFormat="1" ht="13.5">
      <c r="A416" s="18"/>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row>
    <row r="417" spans="1:46" s="2" customFormat="1" ht="13.5">
      <c r="A417" s="18"/>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row>
    <row r="418" spans="1:46" s="2" customFormat="1" ht="13.5">
      <c r="A418" s="18"/>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row>
    <row r="419" spans="1:46" s="2" customFormat="1" ht="13.5">
      <c r="A419" s="18"/>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row>
    <row r="420" spans="1:46" s="2" customFormat="1" ht="13.5">
      <c r="A420" s="18"/>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row>
    <row r="421" spans="1:46" s="2" customFormat="1" ht="13.5">
      <c r="A421" s="18"/>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row>
    <row r="422" spans="1:46" s="2" customFormat="1" ht="13.5">
      <c r="A422" s="18"/>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row>
    <row r="423" spans="1:46" s="2" customFormat="1" ht="13.5">
      <c r="A423" s="18"/>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row>
    <row r="424" spans="1:46" s="2" customFormat="1" ht="13.5">
      <c r="A424" s="18"/>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row>
    <row r="425" spans="1:46" s="2" customFormat="1" ht="13.5">
      <c r="A425" s="18"/>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row>
    <row r="426" spans="1:46" s="2" customFormat="1" ht="13.5">
      <c r="A426" s="18"/>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row>
    <row r="427" spans="1:46" s="2" customFormat="1" ht="13.5">
      <c r="A427" s="18"/>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row>
    <row r="428" spans="1:46" s="2" customFormat="1" ht="13.5">
      <c r="A428" s="18"/>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row>
    <row r="429" spans="1:46" s="2" customFormat="1" ht="13.5">
      <c r="A429" s="18"/>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row>
    <row r="430" spans="1:46" s="2" customFormat="1" ht="13.5">
      <c r="A430" s="18"/>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row>
    <row r="431" spans="1:46" s="2" customFormat="1" ht="13.5">
      <c r="A431" s="18"/>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row>
    <row r="432" spans="1:46" s="2" customFormat="1" ht="13.5">
      <c r="A432" s="18"/>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row>
    <row r="433" spans="1:46" s="2" customFormat="1" ht="13.5">
      <c r="A433" s="18"/>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row>
    <row r="434" spans="1:46" s="2" customFormat="1" ht="13.5">
      <c r="A434" s="18"/>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row>
    <row r="435" spans="1:46" s="2" customFormat="1" ht="13.5">
      <c r="A435" s="18"/>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row>
    <row r="436" spans="1:46" s="2" customFormat="1" ht="13.5">
      <c r="A436" s="18"/>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row>
    <row r="437" spans="1:46" s="2" customFormat="1" ht="13.5">
      <c r="A437" s="18"/>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row>
    <row r="438" spans="1:46" s="2" customFormat="1" ht="13.5">
      <c r="A438" s="18"/>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row>
    <row r="439" spans="1:46" s="2" customFormat="1" ht="13.5">
      <c r="A439" s="18"/>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row>
    <row r="440" spans="1:46" s="2" customFormat="1" ht="13.5">
      <c r="A440" s="18"/>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row>
    <row r="441" spans="1:46" s="2" customFormat="1" ht="13.5">
      <c r="A441" s="18"/>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row>
    <row r="442" spans="1:46" s="2" customFormat="1" ht="13.5">
      <c r="A442" s="18"/>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row>
    <row r="443" spans="1:46" s="2" customFormat="1" ht="13.5">
      <c r="A443" s="18"/>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row>
    <row r="444" spans="1:46" s="2" customFormat="1" ht="13.5">
      <c r="A444" s="18"/>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row>
    <row r="445" spans="1:46" s="2" customFormat="1" ht="13.5">
      <c r="A445" s="18"/>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row>
    <row r="446" spans="1:46" s="2" customFormat="1" ht="13.5">
      <c r="A446" s="18"/>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row>
    <row r="447" spans="1:46" s="2" customFormat="1" ht="13.5">
      <c r="A447" s="18"/>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row>
    <row r="448" spans="1:46" s="2" customFormat="1" ht="13.5">
      <c r="A448" s="18"/>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row>
    <row r="449" spans="1:46" s="2" customFormat="1" ht="13.5">
      <c r="A449" s="18"/>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row>
    <row r="450" spans="1:46" s="2" customFormat="1" ht="13.5">
      <c r="A450" s="18"/>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row>
    <row r="451" spans="1:46" s="2" customFormat="1" ht="13.5">
      <c r="A451" s="18"/>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row>
    <row r="452" spans="1:46" s="2" customFormat="1" ht="13.5">
      <c r="A452" s="18"/>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row>
    <row r="453" spans="1:46" s="2" customFormat="1" ht="13.5">
      <c r="A453" s="18"/>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row>
    <row r="454" spans="1:46" s="2" customFormat="1" ht="13.5">
      <c r="A454" s="18"/>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row>
    <row r="455" spans="1:46" s="2" customFormat="1" ht="13.5">
      <c r="A455" s="18"/>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row>
    <row r="456" spans="1:46" s="2" customFormat="1" ht="13.5">
      <c r="A456" s="18"/>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row>
    <row r="457" spans="1:46" s="2" customFormat="1" ht="13.5">
      <c r="A457" s="18"/>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row>
    <row r="458" spans="1:46" s="2" customFormat="1" ht="13.5">
      <c r="A458" s="18"/>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row>
    <row r="459" spans="1:46" s="2" customFormat="1" ht="13.5">
      <c r="A459" s="18"/>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row>
    <row r="460" spans="1:46" s="2" customFormat="1" ht="13.5">
      <c r="A460" s="18"/>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row>
    <row r="461" spans="1:46" s="2" customFormat="1" ht="13.5">
      <c r="A461" s="18"/>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row>
    <row r="462" spans="1:46" s="2" customFormat="1" ht="13.5">
      <c r="A462" s="18"/>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row>
    <row r="463" spans="1:46" s="2" customFormat="1" ht="13.5">
      <c r="A463" s="18"/>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row>
    <row r="464" spans="1:46" s="2" customFormat="1" ht="13.5">
      <c r="A464" s="18"/>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row>
    <row r="465" spans="1:46" s="2" customFormat="1" ht="13.5">
      <c r="A465" s="18"/>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row>
    <row r="466" spans="1:46" s="2" customFormat="1" ht="13.5">
      <c r="A466" s="18"/>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row>
    <row r="467" spans="1:46" s="2" customFormat="1" ht="13.5">
      <c r="A467" s="18"/>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row>
    <row r="468" spans="1:46" s="2" customFormat="1" ht="13.5">
      <c r="A468" s="18"/>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row>
    <row r="469" spans="1:46" s="2" customFormat="1" ht="13.5">
      <c r="A469" s="18"/>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row>
    <row r="470" spans="1:46" s="2" customFormat="1" ht="13.5">
      <c r="A470" s="18"/>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row>
    <row r="471" spans="1:46" s="2" customFormat="1" ht="13.5">
      <c r="A471" s="18"/>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row>
    <row r="472" spans="1:46" s="2" customFormat="1" ht="13.5">
      <c r="A472" s="18"/>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row>
    <row r="473" spans="1:46" s="2" customFormat="1" ht="13.5">
      <c r="A473" s="18"/>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row>
    <row r="474" spans="1:46" s="2" customFormat="1" ht="13.5">
      <c r="A474" s="18"/>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row>
    <row r="475" spans="1:46" s="2" customFormat="1" ht="13.5">
      <c r="A475" s="18"/>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row>
    <row r="476" spans="1:46" s="2" customFormat="1" ht="13.5">
      <c r="A476" s="18"/>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row>
    <row r="477" spans="1:46" s="2" customFormat="1" ht="13.5">
      <c r="A477" s="18"/>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row>
    <row r="478" spans="1:46" s="2" customFormat="1" ht="13.5">
      <c r="A478" s="18"/>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row>
    <row r="479" spans="1:46" s="2" customFormat="1" ht="13.5">
      <c r="A479" s="18"/>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row>
    <row r="480" spans="1:46" s="2" customFormat="1" ht="13.5">
      <c r="A480" s="18"/>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row>
    <row r="481" spans="1:46" s="2" customFormat="1" ht="13.5">
      <c r="A481" s="18"/>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row>
    <row r="482" spans="1:46" s="2" customFormat="1" ht="13.5">
      <c r="A482" s="18"/>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row>
    <row r="483" spans="1:46" s="2" customFormat="1" ht="13.5">
      <c r="A483" s="18"/>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row>
    <row r="484" spans="1:46" s="2" customFormat="1" ht="13.5">
      <c r="A484" s="18"/>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row>
    <row r="485" spans="1:46" s="2" customFormat="1" ht="13.5">
      <c r="A485" s="18"/>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row>
    <row r="486" spans="1:46" s="2" customFormat="1" ht="13.5">
      <c r="A486" s="18"/>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row>
    <row r="487" spans="1:46" s="2" customFormat="1" ht="13.5">
      <c r="A487" s="18"/>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row>
    <row r="488" spans="1:46" s="2" customFormat="1" ht="13.5">
      <c r="A488" s="18"/>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row>
    <row r="489" spans="1:46" s="2" customFormat="1" ht="13.5">
      <c r="A489" s="18"/>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row>
    <row r="490" spans="1:46" s="2" customFormat="1" ht="13.5">
      <c r="A490" s="18"/>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row>
    <row r="491" spans="1:46" s="2" customFormat="1" ht="13.5">
      <c r="A491" s="18"/>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row>
    <row r="492" spans="1:46" s="2" customFormat="1" ht="13.5">
      <c r="A492" s="18"/>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row>
    <row r="493" spans="1:46" s="2" customFormat="1" ht="13.5">
      <c r="A493" s="18"/>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row>
    <row r="494" spans="1:46" s="2" customFormat="1" ht="13.5">
      <c r="A494" s="18"/>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row>
    <row r="495" spans="1:46" s="2" customFormat="1" ht="13.5">
      <c r="A495" s="18"/>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row>
    <row r="496" spans="1:46" s="2" customFormat="1" ht="13.5">
      <c r="A496" s="18"/>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row>
    <row r="497" spans="1:46" s="2" customFormat="1" ht="13.5">
      <c r="A497" s="18"/>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row>
    <row r="498" spans="1:46" s="2" customFormat="1" ht="13.5">
      <c r="A498" s="18"/>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row>
    <row r="499" spans="1:46" s="2" customFormat="1" ht="13.5">
      <c r="A499" s="18"/>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row>
    <row r="500" s="2" customFormat="1" ht="13.5">
      <c r="A500" s="18"/>
    </row>
    <row r="501" s="2" customFormat="1" ht="13.5">
      <c r="A501" s="18"/>
    </row>
    <row r="502" s="2" customFormat="1" ht="13.5">
      <c r="A502" s="18"/>
    </row>
    <row r="503" s="2" customFormat="1" ht="13.5">
      <c r="A503" s="18"/>
    </row>
    <row r="504" s="2" customFormat="1" ht="13.5">
      <c r="A504" s="18"/>
    </row>
    <row r="505" s="2" customFormat="1" ht="13.5">
      <c r="A505" s="18"/>
    </row>
    <row r="506" s="2" customFormat="1" ht="13.5">
      <c r="A506" s="18"/>
    </row>
    <row r="507" s="2" customFormat="1" ht="13.5">
      <c r="A507" s="18"/>
    </row>
    <row r="508" s="2" customFormat="1" ht="13.5">
      <c r="A508" s="18"/>
    </row>
    <row r="509" s="2" customFormat="1" ht="13.5">
      <c r="A509" s="18"/>
    </row>
    <row r="510" s="2" customFormat="1" ht="13.5">
      <c r="A510" s="18"/>
    </row>
    <row r="511" s="2" customFormat="1" ht="13.5">
      <c r="A511" s="18"/>
    </row>
    <row r="512" s="2" customFormat="1" ht="13.5">
      <c r="A512" s="18"/>
    </row>
    <row r="513" s="2" customFormat="1" ht="13.5">
      <c r="A513" s="18"/>
    </row>
    <row r="514" s="2" customFormat="1" ht="13.5">
      <c r="A514" s="18"/>
    </row>
    <row r="515" s="2" customFormat="1" ht="13.5">
      <c r="A515" s="18"/>
    </row>
    <row r="516" s="2" customFormat="1" ht="13.5">
      <c r="A516" s="18"/>
    </row>
    <row r="517" s="2" customFormat="1" ht="13.5">
      <c r="A517" s="18"/>
    </row>
    <row r="518" s="2" customFormat="1" ht="13.5">
      <c r="A518" s="18"/>
    </row>
    <row r="519" s="2" customFormat="1" ht="13.5">
      <c r="A519" s="18"/>
    </row>
    <row r="520" s="2" customFormat="1" ht="13.5">
      <c r="A520" s="18"/>
    </row>
    <row r="521" s="2" customFormat="1" ht="13.5">
      <c r="A521" s="18"/>
    </row>
    <row r="522" s="2" customFormat="1" ht="13.5">
      <c r="A522" s="18"/>
    </row>
    <row r="523" s="2" customFormat="1" ht="13.5">
      <c r="A523" s="18"/>
    </row>
    <row r="524" s="2" customFormat="1" ht="13.5">
      <c r="A524" s="18"/>
    </row>
    <row r="525" s="2" customFormat="1" ht="13.5">
      <c r="A525" s="18"/>
    </row>
    <row r="526" s="2" customFormat="1" ht="13.5">
      <c r="A526" s="18"/>
    </row>
    <row r="527" s="2" customFormat="1" ht="13.5">
      <c r="A527" s="18"/>
    </row>
    <row r="528" s="2" customFormat="1" ht="13.5">
      <c r="A528" s="18"/>
    </row>
    <row r="529" s="2" customFormat="1" ht="13.5">
      <c r="A529" s="18"/>
    </row>
    <row r="530" s="2" customFormat="1" ht="13.5">
      <c r="A530" s="18"/>
    </row>
    <row r="531" s="2" customFormat="1" ht="13.5">
      <c r="A531" s="18"/>
    </row>
    <row r="532" s="2" customFormat="1" ht="13.5">
      <c r="A532" s="18"/>
    </row>
    <row r="533" s="2" customFormat="1" ht="13.5">
      <c r="A533" s="18"/>
    </row>
    <row r="534" s="2" customFormat="1" ht="13.5">
      <c r="A534" s="18"/>
    </row>
    <row r="535" s="2" customFormat="1" ht="13.5">
      <c r="A535" s="18"/>
    </row>
    <row r="536" s="2" customFormat="1" ht="13.5">
      <c r="A536" s="18"/>
    </row>
    <row r="537" s="2" customFormat="1" ht="13.5">
      <c r="A537" s="18"/>
    </row>
    <row r="538" s="2" customFormat="1" ht="13.5">
      <c r="A538" s="18"/>
    </row>
    <row r="539" s="2" customFormat="1" ht="13.5">
      <c r="A539" s="18"/>
    </row>
    <row r="540" s="2" customFormat="1" ht="13.5">
      <c r="A540" s="18"/>
    </row>
    <row r="541" s="2" customFormat="1" ht="13.5">
      <c r="A541" s="18"/>
    </row>
    <row r="542" s="2" customFormat="1" ht="13.5">
      <c r="A542" s="18"/>
    </row>
    <row r="543" s="2" customFormat="1" ht="13.5">
      <c r="A543" s="18"/>
    </row>
    <row r="544" s="2" customFormat="1" ht="13.5">
      <c r="A544" s="18"/>
    </row>
    <row r="545" s="2" customFormat="1" ht="13.5">
      <c r="A545" s="18"/>
    </row>
    <row r="546" s="2" customFormat="1" ht="13.5">
      <c r="A546" s="18"/>
    </row>
    <row r="547" s="2" customFormat="1" ht="13.5">
      <c r="A547" s="18"/>
    </row>
    <row r="548" s="2" customFormat="1" ht="13.5">
      <c r="A548" s="18"/>
    </row>
    <row r="549" s="2" customFormat="1" ht="13.5">
      <c r="A549" s="18"/>
    </row>
    <row r="550" s="2" customFormat="1" ht="13.5">
      <c r="A550" s="18"/>
    </row>
    <row r="551" s="2" customFormat="1" ht="13.5">
      <c r="A551" s="18"/>
    </row>
    <row r="552" s="2" customFormat="1" ht="13.5">
      <c r="A552" s="18"/>
    </row>
    <row r="553" s="2" customFormat="1" ht="13.5">
      <c r="A553" s="18"/>
    </row>
    <row r="554" s="2" customFormat="1" ht="13.5">
      <c r="A554" s="18"/>
    </row>
    <row r="555" s="2" customFormat="1" ht="13.5">
      <c r="A555" s="18"/>
    </row>
    <row r="556" s="2" customFormat="1" ht="13.5">
      <c r="A556" s="18"/>
    </row>
    <row r="557" s="2" customFormat="1" ht="13.5">
      <c r="A557" s="18"/>
    </row>
    <row r="558" s="2" customFormat="1" ht="13.5">
      <c r="A558" s="18"/>
    </row>
    <row r="559" s="2" customFormat="1" ht="13.5">
      <c r="A559" s="18"/>
    </row>
    <row r="560" s="2" customFormat="1" ht="13.5">
      <c r="A560" s="18"/>
    </row>
    <row r="561" s="2" customFormat="1" ht="13.5">
      <c r="A561" s="18"/>
    </row>
    <row r="562" s="2" customFormat="1" ht="13.5">
      <c r="A562" s="18"/>
    </row>
    <row r="563" s="2" customFormat="1" ht="13.5">
      <c r="A563" s="18"/>
    </row>
    <row r="564" s="2" customFormat="1" ht="13.5">
      <c r="A564" s="18"/>
    </row>
    <row r="565" s="2" customFormat="1" ht="13.5">
      <c r="A565" s="18"/>
    </row>
    <row r="566" s="2" customFormat="1" ht="13.5">
      <c r="A566" s="18"/>
    </row>
    <row r="567" s="2" customFormat="1" ht="13.5">
      <c r="A567" s="18"/>
    </row>
    <row r="568" s="2" customFormat="1" ht="13.5">
      <c r="A568" s="18"/>
    </row>
    <row r="569" s="2" customFormat="1" ht="13.5">
      <c r="A569" s="18"/>
    </row>
    <row r="570" s="2" customFormat="1" ht="13.5">
      <c r="A570" s="18"/>
    </row>
    <row r="571" s="2" customFormat="1" ht="13.5">
      <c r="A571" s="18"/>
    </row>
    <row r="572" s="2" customFormat="1" ht="13.5">
      <c r="A572" s="18"/>
    </row>
    <row r="573" s="2" customFormat="1" ht="13.5">
      <c r="A573" s="18"/>
    </row>
    <row r="574" s="2" customFormat="1" ht="13.5">
      <c r="A574" s="18"/>
    </row>
    <row r="575" s="2" customFormat="1" ht="13.5">
      <c r="A575" s="18"/>
    </row>
    <row r="576" s="2" customFormat="1" ht="13.5">
      <c r="A576" s="18"/>
    </row>
    <row r="577" s="2" customFormat="1" ht="13.5">
      <c r="A577" s="18"/>
    </row>
    <row r="578" s="2" customFormat="1" ht="13.5">
      <c r="A578" s="18"/>
    </row>
    <row r="579" s="2" customFormat="1" ht="13.5">
      <c r="A579" s="18"/>
    </row>
    <row r="580" s="2" customFormat="1" ht="13.5">
      <c r="A580" s="18"/>
    </row>
    <row r="581" s="2" customFormat="1" ht="13.5">
      <c r="A581" s="18"/>
    </row>
    <row r="582" s="2" customFormat="1" ht="13.5">
      <c r="A582" s="18"/>
    </row>
    <row r="583" s="2" customFormat="1" ht="13.5">
      <c r="A583" s="18"/>
    </row>
    <row r="584" s="2" customFormat="1" ht="13.5">
      <c r="A584" s="18"/>
    </row>
    <row r="585" s="2" customFormat="1" ht="13.5">
      <c r="A585" s="18"/>
    </row>
    <row r="586" s="2" customFormat="1" ht="13.5">
      <c r="A586" s="18"/>
    </row>
    <row r="587" s="2" customFormat="1" ht="13.5">
      <c r="A587" s="18"/>
    </row>
    <row r="588" s="2" customFormat="1" ht="13.5">
      <c r="A588" s="18"/>
    </row>
    <row r="589" s="2" customFormat="1" ht="13.5">
      <c r="A589" s="18"/>
    </row>
    <row r="590" s="2" customFormat="1" ht="13.5">
      <c r="A590" s="18"/>
    </row>
    <row r="591" s="2" customFormat="1" ht="13.5">
      <c r="A591" s="18"/>
    </row>
    <row r="592" s="2" customFormat="1" ht="13.5">
      <c r="A592" s="18"/>
    </row>
    <row r="593" s="2" customFormat="1" ht="13.5">
      <c r="A593" s="18"/>
    </row>
    <row r="594" s="2" customFormat="1" ht="13.5">
      <c r="A594" s="18"/>
    </row>
    <row r="595" s="2" customFormat="1" ht="13.5">
      <c r="A595" s="18"/>
    </row>
    <row r="596" s="2" customFormat="1" ht="13.5">
      <c r="A596" s="18"/>
    </row>
    <row r="597" s="2" customFormat="1" ht="13.5">
      <c r="A597" s="18"/>
    </row>
    <row r="598" s="2" customFormat="1" ht="13.5">
      <c r="A598" s="18"/>
    </row>
    <row r="599" s="2" customFormat="1" ht="13.5">
      <c r="A599" s="18"/>
    </row>
    <row r="600" s="2" customFormat="1" ht="13.5">
      <c r="A600" s="18"/>
    </row>
    <row r="601" s="2" customFormat="1" ht="13.5">
      <c r="A601" s="18"/>
    </row>
    <row r="602" s="2" customFormat="1" ht="13.5">
      <c r="A602" s="18"/>
    </row>
    <row r="603" s="2" customFormat="1" ht="13.5">
      <c r="A603" s="18"/>
    </row>
    <row r="604" s="2" customFormat="1" ht="13.5">
      <c r="A604" s="18"/>
    </row>
    <row r="605" s="2" customFormat="1" ht="13.5">
      <c r="A605" s="18"/>
    </row>
    <row r="606" s="2" customFormat="1" ht="13.5">
      <c r="A606" s="18"/>
    </row>
    <row r="607" s="2" customFormat="1" ht="13.5">
      <c r="A607" s="18"/>
    </row>
    <row r="608" s="2" customFormat="1" ht="13.5">
      <c r="A608" s="18"/>
    </row>
    <row r="609" s="2" customFormat="1" ht="13.5">
      <c r="A609" s="18"/>
    </row>
    <row r="610" s="2" customFormat="1" ht="13.5">
      <c r="A610" s="18"/>
    </row>
    <row r="611" s="2" customFormat="1" ht="13.5">
      <c r="A611" s="18"/>
    </row>
    <row r="612" s="2" customFormat="1" ht="13.5">
      <c r="A612" s="18"/>
    </row>
    <row r="613" s="2" customFormat="1" ht="13.5">
      <c r="A613" s="18"/>
    </row>
    <row r="614" s="2" customFormat="1" ht="13.5">
      <c r="A614" s="18"/>
    </row>
    <row r="615" s="2" customFormat="1" ht="13.5">
      <c r="A615" s="18"/>
    </row>
    <row r="616" s="2" customFormat="1" ht="13.5">
      <c r="A616" s="18"/>
    </row>
    <row r="617" s="2" customFormat="1" ht="13.5">
      <c r="A617" s="18"/>
    </row>
    <row r="618" s="2" customFormat="1" ht="13.5">
      <c r="A618" s="18"/>
    </row>
    <row r="619" s="2" customFormat="1" ht="13.5">
      <c r="A619" s="18"/>
    </row>
    <row r="620" s="2" customFormat="1" ht="13.5">
      <c r="A620" s="18"/>
    </row>
    <row r="621" s="2" customFormat="1" ht="13.5">
      <c r="A621" s="18"/>
    </row>
    <row r="622" s="2" customFormat="1" ht="13.5">
      <c r="A622" s="18"/>
    </row>
    <row r="623" s="2" customFormat="1" ht="13.5">
      <c r="A623" s="18"/>
    </row>
    <row r="624" s="2" customFormat="1" ht="13.5">
      <c r="A624" s="18"/>
    </row>
    <row r="625" s="2" customFormat="1" ht="13.5">
      <c r="A625" s="18"/>
    </row>
    <row r="626" s="2" customFormat="1" ht="13.5">
      <c r="A626" s="18"/>
    </row>
    <row r="627" s="2" customFormat="1" ht="13.5">
      <c r="A627" s="18"/>
    </row>
    <row r="628" s="2" customFormat="1" ht="13.5">
      <c r="A628" s="18"/>
    </row>
    <row r="629" s="2" customFormat="1" ht="13.5">
      <c r="A629" s="18"/>
    </row>
    <row r="630" s="2" customFormat="1" ht="13.5">
      <c r="A630" s="18"/>
    </row>
    <row r="631" s="2" customFormat="1" ht="13.5">
      <c r="A631" s="18"/>
    </row>
    <row r="632" s="2" customFormat="1" ht="13.5">
      <c r="A632" s="18"/>
    </row>
    <row r="633" s="2" customFormat="1" ht="13.5">
      <c r="A633" s="18"/>
    </row>
    <row r="634" s="2" customFormat="1" ht="13.5">
      <c r="A634" s="18"/>
    </row>
    <row r="635" s="2" customFormat="1" ht="13.5">
      <c r="A635" s="18"/>
    </row>
    <row r="636" s="2" customFormat="1" ht="13.5">
      <c r="A636" s="18"/>
    </row>
    <row r="637" s="2" customFormat="1" ht="13.5">
      <c r="A637" s="18"/>
    </row>
    <row r="638" s="2" customFormat="1" ht="13.5">
      <c r="A638" s="18"/>
    </row>
    <row r="639" s="2" customFormat="1" ht="13.5">
      <c r="A639" s="18"/>
    </row>
    <row r="640" s="2" customFormat="1" ht="13.5">
      <c r="A640" s="18"/>
    </row>
    <row r="641" s="2" customFormat="1" ht="13.5">
      <c r="A641" s="18"/>
    </row>
    <row r="642" s="2" customFormat="1" ht="13.5">
      <c r="A642" s="18"/>
    </row>
    <row r="643" s="2" customFormat="1" ht="13.5">
      <c r="A643" s="18"/>
    </row>
    <row r="644" s="2" customFormat="1" ht="13.5">
      <c r="A644" s="18"/>
    </row>
    <row r="645" s="2" customFormat="1" ht="13.5">
      <c r="A645" s="18"/>
    </row>
    <row r="646" s="2" customFormat="1" ht="13.5">
      <c r="A646" s="18"/>
    </row>
    <row r="647" s="2" customFormat="1" ht="13.5">
      <c r="A647" s="18"/>
    </row>
    <row r="648" s="2" customFormat="1" ht="13.5">
      <c r="A648" s="18"/>
    </row>
    <row r="649" s="2" customFormat="1" ht="13.5">
      <c r="A649" s="18"/>
    </row>
    <row r="650" s="2" customFormat="1" ht="13.5">
      <c r="A650" s="18"/>
    </row>
    <row r="651" s="2" customFormat="1" ht="13.5">
      <c r="A651" s="18"/>
    </row>
    <row r="652" s="2" customFormat="1" ht="13.5">
      <c r="A652" s="18"/>
    </row>
    <row r="653" s="2" customFormat="1" ht="13.5">
      <c r="A653" s="18"/>
    </row>
    <row r="654" s="2" customFormat="1" ht="13.5">
      <c r="A654" s="18"/>
    </row>
    <row r="655" s="2" customFormat="1" ht="13.5">
      <c r="A655" s="18"/>
    </row>
    <row r="656" s="2" customFormat="1" ht="13.5">
      <c r="A656" s="18"/>
    </row>
    <row r="657" s="2" customFormat="1" ht="13.5">
      <c r="A657" s="18"/>
    </row>
    <row r="658" s="2" customFormat="1" ht="13.5">
      <c r="A658" s="18"/>
    </row>
    <row r="659" s="2" customFormat="1" ht="13.5">
      <c r="A659" s="18"/>
    </row>
    <row r="660" s="2" customFormat="1" ht="13.5">
      <c r="A660" s="18"/>
    </row>
    <row r="661" s="2" customFormat="1" ht="13.5">
      <c r="A661" s="18"/>
    </row>
    <row r="662" s="2" customFormat="1" ht="13.5">
      <c r="A662" s="18"/>
    </row>
    <row r="663" s="2" customFormat="1" ht="13.5">
      <c r="A663" s="18"/>
    </row>
    <row r="664" s="2" customFormat="1" ht="13.5">
      <c r="A664" s="18"/>
    </row>
    <row r="665" s="2" customFormat="1" ht="13.5">
      <c r="A665" s="18"/>
    </row>
    <row r="666" s="2" customFormat="1" ht="13.5">
      <c r="A666" s="18"/>
    </row>
    <row r="667" s="2" customFormat="1" ht="13.5">
      <c r="A667" s="18"/>
    </row>
    <row r="668" s="2" customFormat="1" ht="13.5">
      <c r="A668" s="18"/>
    </row>
    <row r="669" s="2" customFormat="1" ht="13.5">
      <c r="A669" s="18"/>
    </row>
    <row r="670" s="2" customFormat="1" ht="13.5">
      <c r="A670" s="18"/>
    </row>
    <row r="671" s="2" customFormat="1" ht="13.5">
      <c r="A671" s="18"/>
    </row>
    <row r="672" s="2" customFormat="1" ht="13.5">
      <c r="A672" s="18"/>
    </row>
    <row r="673" s="2" customFormat="1" ht="13.5">
      <c r="A673" s="18"/>
    </row>
    <row r="674" s="2" customFormat="1" ht="13.5">
      <c r="A674" s="18"/>
    </row>
    <row r="675" s="2" customFormat="1" ht="13.5">
      <c r="A675" s="18"/>
    </row>
    <row r="676" s="2" customFormat="1" ht="13.5">
      <c r="A676" s="18"/>
    </row>
    <row r="677" s="2" customFormat="1" ht="13.5">
      <c r="A677" s="18"/>
    </row>
    <row r="678" s="2" customFormat="1" ht="13.5">
      <c r="A678" s="18"/>
    </row>
    <row r="679" s="2" customFormat="1" ht="13.5">
      <c r="A679" s="18"/>
    </row>
    <row r="680" s="2" customFormat="1" ht="13.5">
      <c r="A680" s="18"/>
    </row>
    <row r="681" s="2" customFormat="1" ht="13.5">
      <c r="A681" s="18"/>
    </row>
    <row r="682" s="2" customFormat="1" ht="13.5">
      <c r="A682" s="18"/>
    </row>
    <row r="683" s="2" customFormat="1" ht="13.5">
      <c r="A683" s="18"/>
    </row>
    <row r="684" s="2" customFormat="1" ht="13.5">
      <c r="A684" s="18"/>
    </row>
    <row r="685" s="2" customFormat="1" ht="13.5">
      <c r="A685" s="18"/>
    </row>
    <row r="686" s="2" customFormat="1" ht="13.5">
      <c r="A686" s="18"/>
    </row>
    <row r="687" s="2" customFormat="1" ht="13.5">
      <c r="A687" s="18"/>
    </row>
    <row r="688" s="2" customFormat="1" ht="13.5">
      <c r="A688" s="18"/>
    </row>
    <row r="689" s="2" customFormat="1" ht="13.5">
      <c r="A689" s="18"/>
    </row>
    <row r="690" s="2" customFormat="1" ht="13.5">
      <c r="A690" s="18"/>
    </row>
    <row r="691" s="2" customFormat="1" ht="13.5">
      <c r="A691" s="18"/>
    </row>
    <row r="692" s="2" customFormat="1" ht="13.5">
      <c r="A692" s="18"/>
    </row>
    <row r="693" s="2" customFormat="1" ht="13.5">
      <c r="A693" s="18"/>
    </row>
    <row r="694" s="2" customFormat="1" ht="13.5">
      <c r="A694" s="18"/>
    </row>
    <row r="695" s="2" customFormat="1" ht="13.5">
      <c r="A695" s="18"/>
    </row>
  </sheetData>
  <mergeCells count="1">
    <mergeCell ref="G203:G204"/>
  </mergeCells>
  <printOptions/>
  <pageMargins left="0.3937007874015748" right="0.3937007874015748" top="0.984251968503937" bottom="0.3937007874015748" header="0.5118110236220472" footer="0.5118110236220472"/>
  <pageSetup horizontalDpi="600" verticalDpi="600" orientation="portrait" paperSize="9" scale="95" r:id="rId4"/>
  <rowBreaks count="6" manualBreakCount="6">
    <brk id="44" max="7" man="1"/>
    <brk id="94" max="7" man="1"/>
    <brk id="142" max="7" man="1"/>
    <brk id="194" max="7" man="1"/>
    <brk id="235" max="7" man="1"/>
    <brk id="280"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2007-02-28T07:42:19Z</cp:lastPrinted>
  <dcterms:created xsi:type="dcterms:W3CDTF">2004-05-17T03:42:51Z</dcterms:created>
  <dcterms:modified xsi:type="dcterms:W3CDTF">2007-02-28T08:53:59Z</dcterms:modified>
  <cp:category/>
  <cp:version/>
  <cp:contentType/>
  <cp:contentStatus/>
</cp:coreProperties>
</file>